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10455" activeTab="0"/>
  </bookViews>
  <sheets>
    <sheet name="Hlavní strana" sheetId="1" r:id="rId1"/>
    <sheet name="  MŠ  " sheetId="2" r:id="rId2"/>
    <sheet name=" ZŠ nebo SŠ " sheetId="3" r:id="rId3"/>
    <sheet name=" MŠ + ZŠ " sheetId="4" r:id="rId4"/>
    <sheet name="Kalkulace ceny stáží" sheetId="5" r:id="rId5"/>
    <sheet name="Pomocné výpočty MŠ" sheetId="6" r:id="rId6"/>
    <sheet name="Pomocné výpočty ZŠ nebo SŠ" sheetId="7" r:id="rId7"/>
  </sheets>
  <definedNames>
    <definedName name="_1.1.1" localSheetId="1">'  MŠ  '!#REF!</definedName>
    <definedName name="_1.1.1" localSheetId="2">' ZŠ nebo SŠ '!$B$9:$B$29</definedName>
    <definedName name="_1.1.1">' MŠ + ZŠ '!$B$23:$B$40</definedName>
    <definedName name="cestovné">'Kalkulace ceny stáží'!$L$12</definedName>
    <definedName name="cestovné1">'Kalkulace ceny stáží'!$R$20:$R$26</definedName>
    <definedName name="denní_počet_hodin">'Pomocné výpočty ZŠ nebo SŠ'!#REF!</definedName>
    <definedName name="dnyvtýdnu">'Pomocné výpočty ZŠ nebo SŠ'!$N$20:$N$22</definedName>
    <definedName name="_xlnm.Print_Titles" localSheetId="1">'  MŠ  '!$2:$8</definedName>
    <definedName name="_xlnm.Print_Titles" localSheetId="3">' MŠ + ZŠ '!$2:$9</definedName>
    <definedName name="_xlnm.Print_Titles" localSheetId="2">' ZŠ nebo SŠ '!$2:$8</definedName>
    <definedName name="_xlnm.Print_Area" localSheetId="1">'  MŠ  '!$B$2:$AC$40</definedName>
    <definedName name="_xlnm.Print_Area" localSheetId="3">' MŠ + ZŠ '!$B$2:$AE$62</definedName>
    <definedName name="_xlnm.Print_Area" localSheetId="2">' ZŠ nebo SŠ '!$B$2:$AD$51</definedName>
    <definedName name="Stáž_1">'Kalkulace ceny stáží'!$C$26</definedName>
    <definedName name="ubytování">'Kalkulace ceny stáží'!$R$13:$R$16</definedName>
    <definedName name="vyberte_z_možností">'Pomocné výpočty ZŠ nebo SŠ'!$N$19:$N$22</definedName>
  </definedNames>
  <calcPr fullCalcOnLoad="1"/>
</workbook>
</file>

<file path=xl/comments7.xml><?xml version="1.0" encoding="utf-8"?>
<comments xmlns="http://schemas.openxmlformats.org/spreadsheetml/2006/main">
  <authors>
    <author>Velebilov? Irena ()</author>
    <author>Bořkovcová Nina (MHMP)</author>
  </authors>
  <commentList>
    <comment ref="F19" authorId="0">
      <text>
        <r>
          <rPr>
            <sz val="9"/>
            <rFont val="Tahoma"/>
            <family val="0"/>
          </rPr>
          <t>Podle zvolených jednotek se zde ukáže počet týdnů na daný kurz. Počet týdnů je pouze orientační, vždy záleží na kalendáři konkrétního školního roku (rozložení svátků, prázdnin atd.).</t>
        </r>
      </text>
    </comment>
    <comment ref="E19" authorId="1">
      <text>
        <r>
          <rPr>
            <sz val="9"/>
            <rFont val="Tahoma"/>
            <family val="2"/>
          </rPr>
          <t xml:space="preserve">VLOŽTE CELÉ ČÍSLO a to dále upravte dle požadované délky kurzu, která se po vyplnění této buňky projeví ve sloupci F a G
</t>
        </r>
      </text>
    </comment>
  </commentList>
</comments>
</file>

<file path=xl/sharedStrings.xml><?xml version="1.0" encoding="utf-8"?>
<sst xmlns="http://schemas.openxmlformats.org/spreadsheetml/2006/main" count="738" uniqueCount="254">
  <si>
    <t>Počet podpůrných personálních opatření ve školách</t>
  </si>
  <si>
    <t>Celkový počet účastníků</t>
  </si>
  <si>
    <t>Počet pracovníků ve vzdělávání, kteří v praxi uplatňují nově získané poznatky a dovednosti</t>
  </si>
  <si>
    <t>výstupy</t>
  </si>
  <si>
    <t>Za MŠ finance celkem</t>
  </si>
  <si>
    <t>Za ZŠ finance celkem</t>
  </si>
  <si>
    <t>Indikátory celkem</t>
  </si>
  <si>
    <t>POSTUP:</t>
  </si>
  <si>
    <t>3.</t>
  </si>
  <si>
    <t>1.</t>
  </si>
  <si>
    <t>2.</t>
  </si>
  <si>
    <t>MATEŘSKÁ ŠKOLA</t>
  </si>
  <si>
    <t>Minimální dotace</t>
  </si>
  <si>
    <t>Maximální dotace</t>
  </si>
  <si>
    <t>ZŠ</t>
  </si>
  <si>
    <t>MATEŘSKÁ ŠKOLA
+
ZÁKLADNÍ ŠKOLA</t>
  </si>
  <si>
    <t>Výstupy</t>
  </si>
  <si>
    <t>Výsledky</t>
  </si>
  <si>
    <t>Požadováno celkem 
(v Kč)</t>
  </si>
  <si>
    <t xml:space="preserve">MATEŘSKÁ ŠKOLA + ZÁKLADNÍ ŠKOLA </t>
  </si>
  <si>
    <t>Počet dětí/žáků</t>
  </si>
  <si>
    <t>Speciální škola</t>
  </si>
  <si>
    <t>Ne</t>
  </si>
  <si>
    <t>MŠ</t>
  </si>
  <si>
    <t>4.</t>
  </si>
  <si>
    <t>Hodnoty nekopírujte a nepřesunujte, vždy je ručně vepište.</t>
  </si>
  <si>
    <t>V kalkulačce vyplňujte vždy pouze celá kladná čísla nebo nulu.</t>
  </si>
  <si>
    <t>5.</t>
  </si>
  <si>
    <t>zpět na hlavní stranu</t>
  </si>
  <si>
    <t>kliknutím na barevný blok budete přesměrováni na vybranou kalkulačku</t>
  </si>
  <si>
    <t>V žádosti o podporu vyplňte tuto hodnotu upravenou na plánovaný počet podpořených konkrétních osob - jedna osoba se započítává pouze jednou.</t>
  </si>
  <si>
    <t>Tuto hodnotu uveďte v žádosti o podporu, v cílové hodnotě indikátoru.</t>
  </si>
  <si>
    <t>1.1.1</t>
  </si>
  <si>
    <t>2.1.1</t>
  </si>
  <si>
    <t>2.1.2</t>
  </si>
  <si>
    <t>2.1.8</t>
  </si>
  <si>
    <t>2.1.10</t>
  </si>
  <si>
    <t>2.1.12</t>
  </si>
  <si>
    <t>Dvojjazyčný školní asistent na 0,5 úvazku</t>
  </si>
  <si>
    <t xml:space="preserve">Interkulturní pracovník na 0,1 úvazku  </t>
  </si>
  <si>
    <t>2.2.1</t>
  </si>
  <si>
    <t>4.1.1</t>
  </si>
  <si>
    <t>4.1.2</t>
  </si>
  <si>
    <t>4.1.3</t>
  </si>
  <si>
    <t>4.2.1</t>
  </si>
  <si>
    <t>5.1.1</t>
  </si>
  <si>
    <t>5.2.1</t>
  </si>
  <si>
    <t>5.2.2</t>
  </si>
  <si>
    <t xml:space="preserve">Interkulturní pracovník na 10 hodin  </t>
  </si>
  <si>
    <t xml:space="preserve">Intenzivní jazykové kurzy ČDJ pro MŠ  </t>
  </si>
  <si>
    <t>Vzdělávání a osobnostní rozvoj pedagogických pracovníků škol v rozsahu 8 hod</t>
  </si>
  <si>
    <t>Vzdělávání a osobnostní rozvoj pedagogických pracovníků škol v rozsahu 40 hod</t>
  </si>
  <si>
    <t>Vzdělávání a osobnostní rozvoj pedagogických pracovníků škol v rozsahu 60 hod</t>
  </si>
  <si>
    <t>Čtyřdenní stáže pedagogických pracovníků</t>
  </si>
  <si>
    <t xml:space="preserve">Odborně zaměřená tematická setkávání a spolupráce s rodiči dětí </t>
  </si>
  <si>
    <t>Komunitně osvětové setkání 2 hodinové</t>
  </si>
  <si>
    <t>Komunitně osvětové setkání 4 hodinové</t>
  </si>
  <si>
    <t>1 jednotka  = účast pedagogického pracovníka na čtyřdenní zahraniční stáži / celkem 24 hodin řízených aktivit v hostitelské škole</t>
  </si>
  <si>
    <t>viz záložka 
STÁŽE</t>
  </si>
  <si>
    <t xml:space="preserve">1 jednotka = jedno min. 2 hodinové komunitní osvětové setkání pro min. 8 účastníků z řad rodičů, přátel školy a veřejnosti za pomoci odborníka nebo odborného týmu </t>
  </si>
  <si>
    <t>1 jednotka = 2 setkání rodičů a zákonných zástupců s expertem a zástupcem školy v ideálně min. 2 hodinách</t>
  </si>
  <si>
    <t xml:space="preserve">1 jednotka =  1 absolvent vzdělávacího programu DVPP v časové dotaci minimálně 60 hodin </t>
  </si>
  <si>
    <t xml:space="preserve">1 jednotka =  1 absolvent vzdělávacího programu DVPP v časové dotaci minimálně 40 hodin </t>
  </si>
  <si>
    <t>1 jednotka = 960 minut výuky češtiny druhého jazyka</t>
  </si>
  <si>
    <t>1 jednotka = práce interkulturního pracovník/a(ů) ve škole v rozsahu 10 hodin (10 * 60 minut)</t>
  </si>
  <si>
    <t>1 jednotka =práce interkulturního pracovníka ve škole ve výši úvazku 0,1 na 1 měsíc</t>
  </si>
  <si>
    <t>1 jednotka = práce dvojjazyčného asistenta v mateřské škole v rozsahu 0,5 úvazku na 1 měsíc</t>
  </si>
  <si>
    <t>2.2.2</t>
  </si>
  <si>
    <t>2.2.3</t>
  </si>
  <si>
    <t>2.3.1</t>
  </si>
  <si>
    <t>3.1.1</t>
  </si>
  <si>
    <t>3.1.2</t>
  </si>
  <si>
    <t>3.1.3</t>
  </si>
  <si>
    <t>3.1.4</t>
  </si>
  <si>
    <t>5.3.1</t>
  </si>
  <si>
    <t xml:space="preserve">Intenzivní jazykové kurzy ČDJ pro ZŠ a SŠ  </t>
  </si>
  <si>
    <t>1 jednotka = 80 hodin výuky češtiny druhého jazyka</t>
  </si>
  <si>
    <t>Prázdninové kurzy ČDJ</t>
  </si>
  <si>
    <t>Doučování dětí s OMJ v ZŠ A SŠ</t>
  </si>
  <si>
    <t>1 jednotka = 16 hodinový blok doučování</t>
  </si>
  <si>
    <t>1 jednotka = 32 hodin výuky češtiny druhého jazyka (doporučená intenzita 3 hodiny denně po dobu 10 pracovních dnů)</t>
  </si>
  <si>
    <t>1 jednotka = 45 min. projektové výuky pro 1 třídu v týmu pedagog a ne-pedagog</t>
  </si>
  <si>
    <t>1 jednotka = 4 hodinový blok projektové výuky pro 1 třídu (1 hodina = 45 min.) v týmu pedagog a ne-pedagog</t>
  </si>
  <si>
    <t xml:space="preserve">1 jednotka  = 4 hodinový blok projektové výuky pro 1 třídu (1 hodina = 45 min.) v cyklu pěti bloků (za max. pět měsíců)  </t>
  </si>
  <si>
    <t>Třídní projekt jednorázový pro 1 třídu</t>
  </si>
  <si>
    <t xml:space="preserve">Třídní projekt dopolední/ odpolední jednorázový pro 1 třídu </t>
  </si>
  <si>
    <t>Mezitřídní projekt dopolední/odpolední jednorázový pro max. 4 třídy</t>
  </si>
  <si>
    <t>Půlroční (kontinuální) projekt pro 1 třídu</t>
  </si>
  <si>
    <t>Volnočasový klub pro 16 setkání</t>
  </si>
  <si>
    <t xml:space="preserve">1 jednotka = minimálně 16 schůzek v délce trvání 90 minut v období pěti po sobě jdoucích měsících </t>
  </si>
  <si>
    <t>5 10 15</t>
  </si>
  <si>
    <t>5 05 01</t>
  </si>
  <si>
    <t>5 25 01</t>
  </si>
  <si>
    <t>5 12 12</t>
  </si>
  <si>
    <t>5 21 00</t>
  </si>
  <si>
    <t>5 22 00</t>
  </si>
  <si>
    <t>5 15 01</t>
  </si>
  <si>
    <t>5 16 14</t>
  </si>
  <si>
    <t>1 jednotka = jedno min. 4 hodinové komunitní osvětové setkání pro min. 16 účastníků z řad rodičů, přátel školy a veřejnosti za pomoci dvou odborníků nebo odborného týmu</t>
  </si>
  <si>
    <t>Počet organizací, ve kterých se zvýšila proinkluzivnost</t>
  </si>
  <si>
    <t>Počet podpořených osob - pracovníků ve vzdělávání</t>
  </si>
  <si>
    <t>výsledek</t>
  </si>
  <si>
    <t>Počet mimoškolních aktivit vedoucích k rozvoji kompetencí</t>
  </si>
  <si>
    <t>Počet tematických setkávání s rodiči</t>
  </si>
  <si>
    <t>Počet podpořených produktů</t>
  </si>
  <si>
    <t>Počet vzdělávacích zařízení, která využívají nové produkty</t>
  </si>
  <si>
    <t>Počet podpořených dětí, žáků, studentů</t>
  </si>
  <si>
    <t>Počet podpořených dětí, žáků a studentů se SVP</t>
  </si>
  <si>
    <t>ubytování</t>
  </si>
  <si>
    <t>cestovné</t>
  </si>
  <si>
    <t>Dánsko, Irsko, Nizozemsko, Švédsko, Spojené království</t>
  </si>
  <si>
    <t>Belgie, Bulharsko, Řecko, Francie, Itálie, Kypr, Lucembursko, Maďarsko, Rakousko, Polsko, Rumunsko, Finsko</t>
  </si>
  <si>
    <t>Německo, Španělsko, Lotyšsko, Malta, Portugalsko, Slovensko</t>
  </si>
  <si>
    <t>Estonsko, Chorvatsko, Litva, Slovinsko</t>
  </si>
  <si>
    <t>10 až 99 km</t>
  </si>
  <si>
    <t>2 000 až 2 999 km</t>
  </si>
  <si>
    <t>500 až 1 999 km</t>
  </si>
  <si>
    <t>100 až 499 km</t>
  </si>
  <si>
    <t>Stáž 1</t>
  </si>
  <si>
    <t>Stáž 2</t>
  </si>
  <si>
    <t>Stáž 3</t>
  </si>
  <si>
    <t>Stáž 4</t>
  </si>
  <si>
    <t>Stáž 5</t>
  </si>
  <si>
    <t>Stáž 6</t>
  </si>
  <si>
    <t>Stáž 7</t>
  </si>
  <si>
    <t>Stáž 8</t>
  </si>
  <si>
    <t>Stáž 9</t>
  </si>
  <si>
    <t>Stáž 10</t>
  </si>
  <si>
    <t>Počet stáží</t>
  </si>
  <si>
    <t>Cena stáží za MŠ celkem</t>
  </si>
  <si>
    <t>Po kliknutí vyberte ze seznamu</t>
  </si>
  <si>
    <t xml:space="preserve">STÁŽE*                         </t>
  </si>
  <si>
    <t>Cena stáží za ZŠ  nebo SŠ celkem</t>
  </si>
  <si>
    <t>Fixní náklady</t>
  </si>
  <si>
    <t>Variabilní nákaldy</t>
  </si>
  <si>
    <t>Ubytování (náklady na ubytování, stravu atd.)</t>
  </si>
  <si>
    <t>Cestovné (náklady na zpáteční jízdenku/ letenku)</t>
  </si>
  <si>
    <t>Celková částka za jednu stáž</t>
  </si>
  <si>
    <t>NE</t>
  </si>
  <si>
    <t>V žádosti uveďte plánovaný počet vytvořených produktů.</t>
  </si>
  <si>
    <t>V případě, že budou v projektu vytvořeny produkty (indikátor 5 21 00) vyplňte počet zařízení, která budou tyto produkty využívat.</t>
  </si>
  <si>
    <t>Cena jedné jednotky
(v Kč)</t>
  </si>
  <si>
    <t>Počet vzd. zař., která využívají nové produkty</t>
  </si>
  <si>
    <t>viz záložka
STÁŽE</t>
  </si>
  <si>
    <t>Počet podpořených dětí a žáků se SVP</t>
  </si>
  <si>
    <t>5 26 03</t>
  </si>
  <si>
    <t>5 25 10</t>
  </si>
  <si>
    <t>Počet prac. ve vzděl., kteří v praxi uplatňují nově získané poznatky a dovednosti</t>
  </si>
  <si>
    <r>
      <rPr>
        <b/>
        <i/>
        <sz val="10"/>
        <color indexed="8"/>
        <rFont val="Segoe UI"/>
        <family val="2"/>
      </rPr>
      <t>Povinné indikátory</t>
    </r>
    <r>
      <rPr>
        <i/>
        <sz val="10"/>
        <color indexed="8"/>
        <rFont val="Segoe UI"/>
        <family val="2"/>
      </rPr>
      <t xml:space="preserve"> (všichni žadatelé musí stanovit cílovou hodnotu těchto indikátorů)</t>
    </r>
  </si>
  <si>
    <r>
      <t xml:space="preserve">V žádosti vyberte specifický cíl </t>
    </r>
    <r>
      <rPr>
        <sz val="10"/>
        <color indexed="8"/>
        <rFont val="Segoe UI"/>
        <family val="2"/>
      </rPr>
      <t>07.4.68.4.2 Zvýšení kvality vzdělávání prostřednictvím posílení inkluze v multikulturní společnosti a k němu procentní podíl 100%</t>
    </r>
  </si>
  <si>
    <t>07.4.68.4.2</t>
  </si>
  <si>
    <r>
      <t xml:space="preserve">V žádosti vyberte specifický cíl
</t>
    </r>
    <r>
      <rPr>
        <sz val="10"/>
        <color indexed="8"/>
        <rFont val="Segoe UI"/>
        <family val="2"/>
      </rPr>
      <t>07.4.68.4.2 Zvýšení kvality vzdělávání prostřednictvím posílení inkluze v multikulturní společnosti a k němu procentní podíl 100%</t>
    </r>
  </si>
  <si>
    <t>ZÁKLADNÍ ŠKOLA NEBO STŘEDNÍ ŠKOLA</t>
  </si>
  <si>
    <t>Počet žáků</t>
  </si>
  <si>
    <t>ZŠ NEBO SŠ</t>
  </si>
  <si>
    <t xml:space="preserve">MATEŘSKÁ ŠKOLA </t>
  </si>
  <si>
    <t>Komentář k jednotkám
(podrobněji v Příloze č. 1 výzvy č. 28 OP PPR)</t>
  </si>
  <si>
    <t>ZÁKLADNÍ ŠKOLA
nebo
STŘEDNÍ ŠKOLA</t>
  </si>
  <si>
    <t>V menu níže zvolte, zda vyplňujete kalkulačku MŠ, ZŠ nebo SŠ, případně o sloučenou MŠ + ZŠ.</t>
  </si>
  <si>
    <t>V hlavičce kalkulačky vyplňte počet dětí MŠ/počet žáků ZŠ nebo SŠ (případně obojí, pokud vyplňujete za sloučenou MŠ a ZŠ).</t>
  </si>
  <si>
    <t>Pomůcka pro projekty v režimu zjednodušeného vykazování ve výzvě č. 28 OP PPR:</t>
  </si>
  <si>
    <t>Za ZŠ nebo SŠ finance celkem</t>
  </si>
  <si>
    <t>• výběr aktivit projektu (výběr jednotek, také známých pod názvem "šablony")
• sestavení jednotkového rozpočtu
• nastavení indikátorů</t>
  </si>
  <si>
    <t>KALKULACE CENY STÁŽÍ</t>
  </si>
  <si>
    <t>http://ec.europa.eu/programmes/erasmus-plus/resources/distance-calculator_en</t>
  </si>
  <si>
    <r>
      <t xml:space="preserve">K A L K U L A Č K A 
</t>
    </r>
    <r>
      <rPr>
        <b/>
        <sz val="22"/>
        <rFont val="Segoe UI"/>
        <family val="2"/>
      </rPr>
      <t>pro výzvu č. 28 Operačního programu – pól růstu ČR</t>
    </r>
  </si>
  <si>
    <t xml:space="preserve">1 jednotka = 1 absolvent vzdělávacího programu DVPP v časové dotaci minimálně 40 hodin </t>
  </si>
  <si>
    <t xml:space="preserve">1 jednotka = 1 absolvent vzdělávacího programu DVPP v časové dotaci minimálně 60 hodin </t>
  </si>
  <si>
    <t>1.1.1 Dvojjazyčný školní asistent na 0,5 úvazku (jednotka  0,5 úvazku na 1 měsíc)</t>
  </si>
  <si>
    <t>2.1.1 Interkulturní pracovník na 0,1 úvazku (jednotka  0,1 úvazku na 1 měsíc)</t>
  </si>
  <si>
    <t>Váš výpočet</t>
  </si>
  <si>
    <t>Příklady</t>
  </si>
  <si>
    <t>Počet měsíců</t>
  </si>
  <si>
    <t>Počet jednotek</t>
  </si>
  <si>
    <t>Celková částka</t>
  </si>
  <si>
    <t>4.1.1 Vzdělávání a osobnostní rozvoj pedagogických pracovníků škol v rozsahu 8 hod (tj. kurzy v rozsahu minimálně 8, 16 a 32 hod)</t>
  </si>
  <si>
    <t>1 jednotka = 1 absolvent vzdělávacího programu DVPP v časové dotaci minimálně 8 hodin (v případě zvolení jednotky     3 x se může jednat také o 3 x 8 nebo 1 x 24 hodinový kurz, pokud bude zvolena jednotka 2x = 2 x 8 hod nebo 1 x 16 hod)</t>
  </si>
  <si>
    <t>Délka kurzu</t>
  </si>
  <si>
    <t>min. 16 - max. 23 hod</t>
  </si>
  <si>
    <t>min. 24 - max. 31 hod</t>
  </si>
  <si>
    <t>min. 32 - max 39 hod</t>
  </si>
  <si>
    <t xml:space="preserve">Počet jednotek </t>
  </si>
  <si>
    <t>min. 8 - max. 15 hod</t>
  </si>
  <si>
    <t>12 hod (8 - 15 hod)</t>
  </si>
  <si>
    <t xml:space="preserve"> 8 hod (8 - 15 hod)</t>
  </si>
  <si>
    <t>16 hod (16 - 23 hod)</t>
  </si>
  <si>
    <t>POMOCNÉ VÝPOČTY MŠ</t>
  </si>
  <si>
    <t>POMOCNÉ VÝPOČTY
 ZŠ nebo SŠ</t>
  </si>
  <si>
    <t>Částka</t>
  </si>
  <si>
    <t>Částka jednotlivě</t>
  </si>
  <si>
    <t>Celkový požadovaný úvazek (uvádějte pouze násobky 0,5)</t>
  </si>
  <si>
    <t>Celkový požadovaný úvazek (uvádějte pouze násobky 0,1)</t>
  </si>
  <si>
    <t xml:space="preserve">Počet kurzů </t>
  </si>
  <si>
    <t>Počet jednotek, které uvedete v ISKP14+</t>
  </si>
  <si>
    <t>2.2.2 Intenzivní jazykové kurzy ČDJ pro ZŠ a SŠ  (blok 80 vyučovacích hodin češtiny jako druhého jazyka)</t>
  </si>
  <si>
    <t>4.1.1 Vzdělávání a osobnostní rozvoj pedagogických pracovníků škol v rozsahu 8 hod (tj. kurzy v rozsahu minimálně 8, 16, 24 nebo 32 hod)</t>
  </si>
  <si>
    <t>3.1.3 Mezitřídní projekt dopolední/odpolední jednorázový pro max. 4 třídy (4 hodinový blok projektové výuky  (4*45 min.) ve spolupráci pedagog – odborník )</t>
  </si>
  <si>
    <t>Počet zapojených tříd</t>
  </si>
  <si>
    <t>Počet projektových dnů</t>
  </si>
  <si>
    <t>dnů za 1 jednotku</t>
  </si>
  <si>
    <t>4 hodiny za den</t>
  </si>
  <si>
    <t>3 hodiny za den</t>
  </si>
  <si>
    <t>2 hodiny za den</t>
  </si>
  <si>
    <t>1 hodina za den</t>
  </si>
  <si>
    <t>Celkový počet jednotek, které uvedete v ISKP14+</t>
  </si>
  <si>
    <t>Počet hodin výuky za den</t>
  </si>
  <si>
    <t>Cca počet týdnů na daný kurz/y (orientační výpočet)</t>
  </si>
  <si>
    <t>Cca počet měsíců na daný kurz/y (orientační výpočet)</t>
  </si>
  <si>
    <t>Zvolte počet dnů výuky v týdnu
(min. 3 - max.  5)</t>
  </si>
  <si>
    <t>Částka za jednotlivé kurzy</t>
  </si>
  <si>
    <t>6.</t>
  </si>
  <si>
    <t>Zkontrolujte, zda před ukončením práce s kalkulačkou nejsou v relevantních listech červeně podbarvené buňky. Červeně podbarvené pole znamená chybu ve vyplňování a je třeba příslušnou část opravit.</t>
  </si>
  <si>
    <r>
      <t>V kalkulačce vyplňujte vždy pouze</t>
    </r>
    <r>
      <rPr>
        <sz val="10"/>
        <rFont val="Segoe UI"/>
        <family val="2"/>
      </rPr>
      <t xml:space="preserve"> "BÍLÁ</t>
    </r>
    <r>
      <rPr>
        <sz val="10"/>
        <color indexed="8"/>
        <rFont val="Segoe UI"/>
        <family val="2"/>
      </rPr>
      <t>"</t>
    </r>
    <r>
      <rPr>
        <sz val="10"/>
        <rFont val="Segoe UI"/>
        <family val="2"/>
      </rPr>
      <t>, případně "ČERVENĚ PODBARVENÁ" pole.</t>
    </r>
  </si>
  <si>
    <t xml:space="preserve">Celkový požadovaný úvazek </t>
  </si>
  <si>
    <t>Počet jednotek na jeden kurz</t>
  </si>
  <si>
    <t>Zvolte počet dnů výuky v týdnu</t>
  </si>
  <si>
    <t>Vyberte ze seznamu</t>
  </si>
  <si>
    <t>Počet kurzů</t>
  </si>
  <si>
    <r>
      <t xml:space="preserve">POMOCNÉ VÝPOČTY pro ZÁKLADNÍ nebo STŘEDNÍ ŠKOLY
</t>
    </r>
    <r>
      <rPr>
        <i/>
        <sz val="14"/>
        <color indexed="8"/>
        <rFont val="Segoe UI"/>
        <family val="2"/>
      </rPr>
      <t>(hodnoty se do výpočtů v předchozích listech nepromítají)</t>
    </r>
  </si>
  <si>
    <r>
      <t xml:space="preserve">POMOCNÉ VÝPOČTY pro MATEŘSKÉ ŠKOLY
</t>
    </r>
    <r>
      <rPr>
        <i/>
        <sz val="14"/>
        <color indexed="8"/>
        <rFont val="Segoe UI"/>
        <family val="2"/>
      </rPr>
      <t>(hodnoty se do výpočtů v předchozích listech nepromítají)</t>
    </r>
  </si>
  <si>
    <r>
      <rPr>
        <sz val="10"/>
        <rFont val="Segoe UI"/>
        <family val="2"/>
      </rPr>
      <t>Hodnotu indikátoru 51015 uveďte v žádosti o podporu v ISKP14+, v cílové hodnotě indikátoru.
Pokud je vybrána aspoň jedna jednotka, indikátor má cílovou hodnotu 1. Pokud je projekt současně pro sloučenou MŠ a ZŠ, cílová hodnota indikátoru je 1.</t>
    </r>
    <r>
      <rPr>
        <sz val="10"/>
        <color indexed="10"/>
        <rFont val="Segoe UI"/>
        <family val="2"/>
      </rPr>
      <t xml:space="preserve"> </t>
    </r>
  </si>
  <si>
    <r>
      <rPr>
        <b/>
        <i/>
        <sz val="11"/>
        <rFont val="Segoe UI"/>
        <family val="2"/>
      </rPr>
      <t xml:space="preserve">
! Výsledné hodnoty (počet stáží a celkové náklady na stáže za MŠ, ZŠ nebo SŠ) se</t>
    </r>
    <r>
      <rPr>
        <b/>
        <i/>
        <u val="single"/>
        <sz val="11"/>
        <rFont val="Segoe UI"/>
        <family val="2"/>
      </rPr>
      <t xml:space="preserve"> automaticky doplní na předchozích listech</t>
    </r>
    <r>
      <rPr>
        <b/>
        <i/>
        <sz val="11"/>
        <rFont val="Segoe UI"/>
        <family val="2"/>
      </rPr>
      <t xml:space="preserve"> !
</t>
    </r>
    <r>
      <rPr>
        <i/>
        <sz val="11"/>
        <rFont val="Segoe UI"/>
        <family val="2"/>
      </rPr>
      <t xml:space="preserve">
Cena stáže je kalkulována vždy z fixních a variabilních nákladů ("ubytování" a "cestovné").
Jedna stáž = 1 osoba. Pro každou osobu vyplňte samostatný řádek.
Při výběru stáže zvolte </t>
    </r>
    <r>
      <rPr>
        <i/>
        <u val="single"/>
        <sz val="11"/>
        <rFont val="Segoe UI"/>
        <family val="2"/>
      </rPr>
      <t>z nabídky rozbalovacího seznamu ve sloupci "Počet stáží" sloupec "C", pro každou jednotlivou vybranou stáž  možnost "</t>
    </r>
    <r>
      <rPr>
        <b/>
        <i/>
        <u val="single"/>
        <sz val="11"/>
        <rFont val="Segoe UI"/>
        <family val="2"/>
      </rPr>
      <t>ANO</t>
    </r>
    <r>
      <rPr>
        <i/>
        <u val="single"/>
        <sz val="11"/>
        <rFont val="Segoe UI"/>
        <family val="2"/>
      </rPr>
      <t>"</t>
    </r>
    <r>
      <rPr>
        <i/>
        <sz val="11"/>
        <rFont val="Segoe UI"/>
        <family val="2"/>
      </rPr>
      <t xml:space="preserve"> a následně zvolte </t>
    </r>
    <r>
      <rPr>
        <b/>
        <i/>
        <sz val="11"/>
        <rFont val="Segoe UI"/>
        <family val="2"/>
      </rPr>
      <t xml:space="preserve">cílovou zemi </t>
    </r>
    <r>
      <rPr>
        <i/>
        <sz val="11"/>
        <rFont val="Segoe UI"/>
        <family val="2"/>
      </rPr>
      <t xml:space="preserve">(ubytování; sloupec "I" ) a </t>
    </r>
    <r>
      <rPr>
        <b/>
        <i/>
        <sz val="11"/>
        <rFont val="Segoe UI"/>
        <family val="2"/>
      </rPr>
      <t xml:space="preserve">vzdálenost </t>
    </r>
    <r>
      <rPr>
        <i/>
        <sz val="11"/>
        <rFont val="Segoe UI"/>
        <family val="2"/>
      </rPr>
      <t>vybraného města stáže v kilometrech (cestovné; sloupec "L"). 
Pro výpočet vzdálenosti je třeba využít kalkulačku vzdálenosti (počítá se vzdálenost vzdušnou čarou), kterou naleznete zde:</t>
    </r>
  </si>
  <si>
    <r>
      <t xml:space="preserve">Požadováný počet jednotek (v tomto sloupci vyplňte 
počet jednotek)
</t>
    </r>
    <r>
      <rPr>
        <b/>
        <sz val="12"/>
        <color indexed="60"/>
        <rFont val="Segoe UI"/>
        <family val="2"/>
      </rPr>
      <t xml:space="preserve">
Finální hodnoty vložte do IS KP14+</t>
    </r>
  </si>
  <si>
    <r>
      <t xml:space="preserve">Požadováný počet jednotek (v tomto sloupci vyplňte 
počet jednotek) 
</t>
    </r>
    <r>
      <rPr>
        <b/>
        <sz val="12"/>
        <color indexed="60"/>
        <rFont val="Segoe UI"/>
        <family val="2"/>
      </rPr>
      <t>Finální hodnoty vložte do IS KP14+</t>
    </r>
  </si>
  <si>
    <r>
      <t xml:space="preserve">Požadováný počet jednotek (v tomto sloupci vyplňte 
počet jednotek) 
</t>
    </r>
    <r>
      <rPr>
        <b/>
        <sz val="12"/>
        <color indexed="60"/>
        <rFont val="Segoe UI"/>
        <family val="2"/>
      </rPr>
      <t xml:space="preserve">
Finální hodnoty vložte do IS KP14+</t>
    </r>
  </si>
  <si>
    <r>
      <rPr>
        <sz val="9"/>
        <rFont val="Segoe UI"/>
        <family val="2"/>
      </rPr>
      <t>Dokument K A L K U L A Č K A pro výzvu č. 28 Operačního programu – pól růstu ČR je</t>
    </r>
    <r>
      <rPr>
        <b/>
        <sz val="9"/>
        <rFont val="Segoe UI"/>
        <family val="2"/>
      </rPr>
      <t xml:space="preserve"> pomůckou pro správné vyplnění Žádosti o podporu ve výzvě č. 28 Inkluze a multikulturní vzdělávání</t>
    </r>
    <r>
      <rPr>
        <sz val="9"/>
        <rFont val="Segoe UI"/>
        <family val="2"/>
      </rPr>
      <t xml:space="preserve"> ve specifickém cíli 4.2 Zvýšení kvality vzdělávání prostřednictvím posílení inkluze v multikulturní společnosti. Kromě výše dotace a jednotlivých jednotek počítá také hodnoty indikátorů a další povinné položky při vyplňování žádosti o podporu v IS KP14+. 
</t>
    </r>
    <r>
      <rPr>
        <sz val="9.5"/>
        <rFont val="Segoe UI"/>
        <family val="2"/>
      </rPr>
      <t xml:space="preserve">
</t>
    </r>
    <r>
      <rPr>
        <u val="single"/>
        <sz val="9.5"/>
        <rFont val="Segoe UI"/>
        <family val="2"/>
      </rPr>
      <t>Kalkulačku je po vyplnění možné připojit jako přílohu k předkládané Žádosti o podporu ve výzvě č. 28 Operačního programu – pól růstu ČR (OP PPR). V případě chybného nastavení hodnot bude v některých případech v rámci hodnocení možné chybu napravit.</t>
    </r>
    <r>
      <rPr>
        <u val="single"/>
        <sz val="9"/>
        <color indexed="10"/>
        <rFont val="Segoe UI"/>
        <family val="2"/>
      </rPr>
      <t xml:space="preserve">
</t>
    </r>
    <r>
      <rPr>
        <sz val="9"/>
        <color indexed="10"/>
        <rFont val="Segoe UI"/>
        <family val="2"/>
      </rPr>
      <t xml:space="preserve">
</t>
    </r>
    <r>
      <rPr>
        <sz val="9"/>
        <rFont val="Segoe UI"/>
        <family val="2"/>
      </rPr>
      <t xml:space="preserve">Řídicí orgán upozorňuje, že jednotlivé jednotky je nutné vybírat tak, aby byla dodržena podmínka výzvy pro minimální a maximální výši finanční podpory na jeden projekt: 
</t>
    </r>
    <r>
      <rPr>
        <b/>
        <sz val="9"/>
        <rFont val="Segoe UI"/>
        <family val="2"/>
      </rPr>
      <t>Minimální výše</t>
    </r>
    <r>
      <rPr>
        <sz val="9"/>
        <rFont val="Segoe UI"/>
        <family val="2"/>
      </rPr>
      <t xml:space="preserve">: 100 000 Kč 
</t>
    </r>
    <r>
      <rPr>
        <b/>
        <sz val="9"/>
        <rFont val="Segoe UI"/>
        <family val="2"/>
      </rPr>
      <t>Maximální výše</t>
    </r>
    <r>
      <rPr>
        <sz val="9"/>
        <rFont val="Segoe UI"/>
        <family val="2"/>
      </rPr>
      <t>: maximální výše finanční podpory na jeden projekt se stanoví dle tohoto vzorce: 
300 000 Kč (600 000 Kč v případě sloučené MŠ + ZŠ) + (počet dětí/žáků školy x 3 000 Kč) = maximální částka na školu. 
V případě, že součástí právnické osoby je mateřská a základní škola, se částka 300 000 Kč počítá jedenkrát za mateřskou školu a jedenkrát za základní školu, celkem tedy 600 000 Kč.
Pro vyplnění žádosti o podporu je stěžejní počet žáků na škole, který je aktuálně zveřejněn u vyhlášené výzvy na webových stránkách OP PPR k datu finalizace žádosti o podporu.</t>
    </r>
  </si>
  <si>
    <t>6 00 00</t>
  </si>
  <si>
    <t>Cílovou hodnotu uveďte v indikátoru v žádosti o podporu. U dvojjazyčného asistenta se vypočítává hodnota dle počtu tříd, ve kterých dvojjazyčný asistent působí.
U interkulturního pracovníka se vypočítává hodnota dle počtu žáků, kterým je služba poskytována.</t>
  </si>
  <si>
    <r>
      <rPr>
        <b/>
        <i/>
        <sz val="10"/>
        <color indexed="8"/>
        <rFont val="Segoe UI"/>
        <family val="2"/>
      </rPr>
      <t>Povinně volitelné indikátory</t>
    </r>
    <r>
      <rPr>
        <i/>
        <sz val="10"/>
        <color indexed="8"/>
        <rFont val="Segoe UI"/>
        <family val="2"/>
      </rPr>
      <t xml:space="preserve"> (v případě zvolení navázaných jednotek je třeba stanovit cílovou hodnotu těchto  indikátorů)</t>
    </r>
  </si>
  <si>
    <t xml:space="preserve">V žádosti o podporu vyplňte tuto hodnotu upravenou na plánovaný počet podpořených konkrétních osob - jedna osoba se započítává pouze jednou.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</si>
  <si>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Konkrétní místo stáže poté uveďte při vyplňování Žádosti o podporu v ISKP14+ v poli "Popis realizace aktivity" na záložce "Aktivity". 
Místo stáže lze v průběhu realizace projektu změnit. Přípustné změny projektu jsou uvedeny v Pravidlech pro žadatele a příjemce OP PPR v kapitole 24.1.4.</t>
  </si>
  <si>
    <t xml:space="preserve">Třídní projekt dopolední/odpolední jednorázový pro 1 třídu </t>
  </si>
  <si>
    <t>32 hod (32 - 39 hod)</t>
  </si>
  <si>
    <t>28 hod (24 - 31 hod)</t>
  </si>
  <si>
    <r>
      <t xml:space="preserve">V žádosti vyberte specifický cíl
</t>
    </r>
    <r>
      <rPr>
        <sz val="10"/>
        <rFont val="Segoe UI"/>
        <family val="2"/>
      </rPr>
      <t>07.4.68.4.2 Zv</t>
    </r>
    <r>
      <rPr>
        <sz val="10"/>
        <color indexed="8"/>
        <rFont val="Segoe UI"/>
        <family val="2"/>
      </rPr>
      <t>ýšení kvality vzdělávání prostřednictvím posílení inkluze v multikulturní společnosti a k němu procentní podíl 100%</t>
    </r>
  </si>
  <si>
    <r>
      <t xml:space="preserve">* </t>
    </r>
    <r>
      <rPr>
        <i/>
        <sz val="11"/>
        <color indexed="8"/>
        <rFont val="Calibri"/>
        <family val="2"/>
      </rPr>
      <t xml:space="preserve">Jeden pedagog se může zúčastnit max. 2 stáží za 1 projekt. Škola (žadatel) si může zvolit max. 10 stáží (v případě sloučené MŠ a ZŠ max. 20 stáží). </t>
    </r>
  </si>
  <si>
    <r>
      <t>V případě zvolení jednotky "Stáže" věnujte prosím pozornost Pokynům pro vyplnění žádosti o podporu ve výzvě č. 28, kde je popsán způsob zadávání jednotek do Žádosti  o podporu v ISKP14+. V případě jednotky "Stáže" se do ISKP14+ jako počet jednotek neuvádí počet stáží, ale jako "</t>
    </r>
    <r>
      <rPr>
        <b/>
        <i/>
        <sz val="11"/>
        <rFont val="Segoe UI"/>
        <family val="2"/>
      </rPr>
      <t>Počet jednotek v aktivitě ZP"</t>
    </r>
    <r>
      <rPr>
        <i/>
        <sz val="11"/>
        <rFont val="Segoe UI"/>
        <family val="2"/>
      </rPr>
      <t xml:space="preserve"> je třeba uvést </t>
    </r>
    <r>
      <rPr>
        <b/>
        <i/>
        <sz val="11"/>
        <rFont val="Segoe UI"/>
        <family val="2"/>
      </rPr>
      <t>celkovou cenu</t>
    </r>
    <r>
      <rPr>
        <i/>
        <sz val="11"/>
        <rFont val="Segoe UI"/>
        <family val="2"/>
      </rPr>
      <t xml:space="preserve"> zvolené stáže. </t>
    </r>
  </si>
  <si>
    <t xml:space="preserve">V žádosti o podporu vyplňte tuto hodnotu upravenou na plánovaný počet podpořených konkrétních osob - jedna osoba se započítává pouze jednou. 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</si>
  <si>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V žádosti o podporu uveďte v cílové hodnotě indikátoru plánovaný počet podpořených dětí/žáků/studentů.
Každé dítě/žák se započítává pouze jednou.</t>
  </si>
  <si>
    <t>V žádosti o podporu uveďte v cílové hodnotě indikátoru plánovaný počet podpořených dětí/žáků se SVP (respektive s OMJ). Jednotlivé aktivity mají stanovený minimální počet podpořených dětí s OMJ (viz Příloha č. 1 výzvy č. 28. Vymezení podporovaných aktivit a navazujících jednotek).
Každé dítě/žák se započítává pouze jednou.</t>
  </si>
  <si>
    <t>V žádosti o podporu uveďte plánovaný počet podpořených dětí/žáků se SVP (respektive s OMJ). Jednotlivé aktivity mají stanovený minimální počet podpořených dětí s OMJ (viz Příloha č. 1 výzvy č. 28. Vymezení podporovaných aktivit a navazujících jednotek).
Každé dítě/žák se započítává pouze jednou.</t>
  </si>
  <si>
    <t>7.</t>
  </si>
  <si>
    <t>Jinou hodnotu vypočtěte</t>
  </si>
  <si>
    <t>Zvolte min. 2 - max. 4 krát pro jeden projekt; 1 jednotka = 4 hodinový blok projektové výuky pro 1 třídu (1 hodina = 45 min.) v týmu pedagog a ne-pedagog (škola si jednotku zvolí dle počtu zapojených tříd)</t>
  </si>
  <si>
    <t>Zvolte počet jednotek dle požadované délky kurzu (viz sloupce F a G)</t>
  </si>
  <si>
    <t xml:space="preserve">Cena stáží za ZŠ nebo SŠ celkem </t>
  </si>
  <si>
    <t xml:space="preserve">Cena stáží za MŠ a ZŠ celkem </t>
  </si>
  <si>
    <t xml:space="preserve">Hodnoty vypočítané kalkulačkou je vhodné pro kontrolu před vyplněním žádosti o podporu v IS KP14+ ověřit s informacemi uvedenými v příloze č. 1 výzvy č. 28 s názvem Vymezení podporovaných aktivit a navazujících jednotek.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</si>
  <si>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využity (v kalkulačcě již zohledněno využití 85%).
Lze zvolit 100% nebo jinou hodnotu. Uvedený počet podpořených osob, které v praxi uplatňují nově získané poznatky a dovednosti, je nutné vždy odůvodnit.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</si>
  <si>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 využity (v kalkulačcě již zohledněno využití 85%). 
Lze zvolit 100% nebo jinou hodnotu. Uvedený počet podpořených osob, které v praxi uplatňují nově získané poznatky a dovednosti, je nutné vždy odůvodnit.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</si>
  <si>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využity (v kalkulačcě již zohledněno využití 85%). 
Lze zvolit 100% nebo jinou hodnotu. Uvedený počet podpořených osob, které v praxi uplatňují nově získané poznatky a dovednosti, je nutné vždy odůvodnit.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</si>
  <si>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4.1.4</t>
  </si>
  <si>
    <t>Skupinové vzdělávání pedagogického sboru v rozsahu 8 hodin</t>
  </si>
  <si>
    <t>1 jednotka = 1 absolvent skupinového vzdělávacího programu DVPP v časové dotaci minimálně 8 hodin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</si>
</sst>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i/>
      <sz val="10"/>
      <color indexed="8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i/>
      <sz val="10"/>
      <color indexed="8"/>
      <name val="Segoe UI"/>
      <family val="2"/>
    </font>
    <font>
      <sz val="10"/>
      <color indexed="10"/>
      <name val="Segoe U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9"/>
      <name val="Segoe UI"/>
      <family val="2"/>
    </font>
    <font>
      <sz val="9"/>
      <color indexed="10"/>
      <name val="Segoe UI"/>
      <family val="2"/>
    </font>
    <font>
      <u val="single"/>
      <sz val="9"/>
      <color indexed="10"/>
      <name val="Segoe UI"/>
      <family val="2"/>
    </font>
    <font>
      <sz val="9.5"/>
      <name val="Segoe UI"/>
      <family val="2"/>
    </font>
    <font>
      <u val="single"/>
      <sz val="9.5"/>
      <name val="Segoe UI"/>
      <family val="2"/>
    </font>
    <font>
      <i/>
      <sz val="11"/>
      <name val="Segoe UI"/>
      <family val="2"/>
    </font>
    <font>
      <i/>
      <u val="single"/>
      <sz val="11"/>
      <name val="Segoe UI"/>
      <family val="2"/>
    </font>
    <font>
      <b/>
      <i/>
      <u val="single"/>
      <sz val="11"/>
      <name val="Segoe UI"/>
      <family val="2"/>
    </font>
    <font>
      <b/>
      <i/>
      <sz val="11"/>
      <name val="Segoe UI"/>
      <family val="2"/>
    </font>
    <font>
      <b/>
      <sz val="22"/>
      <name val="Segoe UI"/>
      <family val="2"/>
    </font>
    <font>
      <sz val="9"/>
      <name val="Tahoma"/>
      <family val="0"/>
    </font>
    <font>
      <i/>
      <sz val="14"/>
      <color indexed="8"/>
      <name val="Segoe UI"/>
      <family val="2"/>
    </font>
    <font>
      <b/>
      <sz val="12"/>
      <color indexed="60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9"/>
      <color indexed="8"/>
      <name val="Segoe UI"/>
      <family val="2"/>
    </font>
    <font>
      <b/>
      <i/>
      <sz val="12"/>
      <color indexed="8"/>
      <name val="Segoe UI"/>
      <family val="2"/>
    </font>
    <font>
      <sz val="10"/>
      <color indexed="31"/>
      <name val="Segoe UI"/>
      <family val="2"/>
    </font>
    <font>
      <sz val="12"/>
      <color indexed="8"/>
      <name val="Segoe UI"/>
      <family val="2"/>
    </font>
    <font>
      <i/>
      <sz val="10"/>
      <color indexed="10"/>
      <name val="Segoe UI"/>
      <family val="2"/>
    </font>
    <font>
      <b/>
      <sz val="12"/>
      <color indexed="8"/>
      <name val="Segoe UI"/>
      <family val="2"/>
    </font>
    <font>
      <b/>
      <sz val="18"/>
      <color indexed="8"/>
      <name val="Segoe UI"/>
      <family val="2"/>
    </font>
    <font>
      <i/>
      <sz val="11"/>
      <color indexed="8"/>
      <name val="Segoe UI"/>
      <family val="2"/>
    </font>
    <font>
      <sz val="11"/>
      <color indexed="8"/>
      <name val="Segoe U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4"/>
      <color indexed="18"/>
      <name val="Segoe UI"/>
      <family val="2"/>
    </font>
    <font>
      <b/>
      <sz val="24"/>
      <color indexed="9"/>
      <name val="Arial"/>
      <family val="2"/>
    </font>
    <font>
      <i/>
      <sz val="10"/>
      <color indexed="8"/>
      <name val="Segoe UI Light"/>
      <family val="2"/>
    </font>
    <font>
      <b/>
      <sz val="28"/>
      <color indexed="8"/>
      <name val="Segoe UI"/>
      <family val="2"/>
    </font>
    <font>
      <b/>
      <u val="single"/>
      <sz val="14"/>
      <color indexed="18"/>
      <name val="Segoe UI"/>
      <family val="2"/>
    </font>
    <font>
      <b/>
      <sz val="16"/>
      <color indexed="9"/>
      <name val="Segoe UI"/>
      <family val="2"/>
    </font>
    <font>
      <u val="single"/>
      <sz val="10"/>
      <color indexed="12"/>
      <name val="Calibri"/>
      <family val="2"/>
    </font>
    <font>
      <b/>
      <sz val="14"/>
      <color indexed="8"/>
      <name val="Segoe UI"/>
      <family val="2"/>
    </font>
    <font>
      <i/>
      <u val="single"/>
      <sz val="11.5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i/>
      <sz val="10"/>
      <color theme="1"/>
      <name val="Segoe UI"/>
      <family val="2"/>
    </font>
    <font>
      <b/>
      <i/>
      <sz val="12"/>
      <color theme="1"/>
      <name val="Segoe UI"/>
      <family val="2"/>
    </font>
    <font>
      <sz val="10"/>
      <color theme="4" tint="0.7999799847602844"/>
      <name val="Segoe UI"/>
      <family val="2"/>
    </font>
    <font>
      <sz val="12"/>
      <color theme="1"/>
      <name val="Segoe UI"/>
      <family val="2"/>
    </font>
    <font>
      <i/>
      <sz val="10"/>
      <color rgb="FFFF0000"/>
      <name val="Segoe UI"/>
      <family val="2"/>
    </font>
    <font>
      <sz val="10"/>
      <color rgb="FFFF0000"/>
      <name val="Segoe UI"/>
      <family val="2"/>
    </font>
    <font>
      <b/>
      <sz val="12"/>
      <color theme="1"/>
      <name val="Segoe UI"/>
      <family val="2"/>
    </font>
    <font>
      <b/>
      <sz val="18"/>
      <color theme="1"/>
      <name val="Segoe UI"/>
      <family val="2"/>
    </font>
    <font>
      <i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3399"/>
      <name val="Segoe UI"/>
      <family val="2"/>
    </font>
    <font>
      <b/>
      <sz val="28"/>
      <color theme="1"/>
      <name val="Segoe UI"/>
      <family val="2"/>
    </font>
    <font>
      <b/>
      <u val="single"/>
      <sz val="14"/>
      <color rgb="FF003399"/>
      <name val="Segoe UI"/>
      <family val="2"/>
    </font>
    <font>
      <b/>
      <sz val="16"/>
      <color theme="0"/>
      <name val="Segoe UI"/>
      <family val="2"/>
    </font>
    <font>
      <b/>
      <sz val="24"/>
      <color theme="0"/>
      <name val="Arial"/>
      <family val="2"/>
    </font>
    <font>
      <i/>
      <sz val="10"/>
      <color theme="1"/>
      <name val="Segoe UI Light"/>
      <family val="2"/>
    </font>
    <font>
      <u val="single"/>
      <sz val="10"/>
      <color theme="10"/>
      <name val="Calibri"/>
      <family val="2"/>
    </font>
    <font>
      <b/>
      <sz val="14"/>
      <color theme="1"/>
      <name val="Segoe UI"/>
      <family val="2"/>
    </font>
    <font>
      <i/>
      <u val="single"/>
      <sz val="11.5"/>
      <color theme="1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 diagonalUp="1" diagonalDown="1">
      <left style="thin"/>
      <right style="thin"/>
      <top style="thin"/>
      <bottom style="thin"/>
      <diagonal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hair"/>
      <top style="hair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ashed">
        <color theme="5" tint="-0.24993999302387238"/>
      </left>
      <right/>
      <top style="dashed">
        <color theme="5" tint="-0.24993999302387238"/>
      </top>
      <bottom/>
    </border>
    <border>
      <left/>
      <right/>
      <top style="dashed">
        <color theme="5" tint="-0.24993999302387238"/>
      </top>
      <bottom/>
    </border>
    <border>
      <left/>
      <right style="dashed">
        <color theme="5" tint="-0.24993999302387238"/>
      </right>
      <top style="dashed">
        <color theme="5" tint="-0.24993999302387238"/>
      </top>
      <bottom/>
    </border>
    <border>
      <left style="dashed">
        <color theme="5" tint="-0.24993999302387238"/>
      </left>
      <right/>
      <top/>
      <bottom/>
    </border>
    <border>
      <left/>
      <right style="dashed">
        <color theme="5" tint="-0.24993999302387238"/>
      </right>
      <top/>
      <bottom/>
    </border>
    <border>
      <left style="dashed">
        <color theme="5" tint="-0.24993999302387238"/>
      </left>
      <right/>
      <top/>
      <bottom style="dashed">
        <color theme="5" tint="-0.24993999302387238"/>
      </bottom>
    </border>
    <border>
      <left/>
      <right/>
      <top/>
      <bottom style="dashed">
        <color theme="5" tint="-0.24993999302387238"/>
      </bottom>
    </border>
    <border>
      <left/>
      <right style="dashed">
        <color theme="5" tint="-0.24993999302387238"/>
      </right>
      <top/>
      <bottom style="dashed">
        <color theme="5" tint="-0.24993999302387238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835">
    <xf numFmtId="0" fontId="0" fillId="0" borderId="0" xfId="0" applyFont="1" applyAlignment="1">
      <alignment/>
    </xf>
    <xf numFmtId="0" fontId="89" fillId="33" borderId="0" xfId="0" applyFont="1" applyFill="1" applyAlignment="1">
      <alignment horizontal="center" vertical="top"/>
    </xf>
    <xf numFmtId="0" fontId="89" fillId="33" borderId="0" xfId="0" applyFont="1" applyFill="1" applyAlignment="1">
      <alignment/>
    </xf>
    <xf numFmtId="0" fontId="89" fillId="33" borderId="0" xfId="0" applyFont="1" applyFill="1" applyAlignment="1">
      <alignment horizontal="center" vertical="center"/>
    </xf>
    <xf numFmtId="0" fontId="89" fillId="33" borderId="10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89" fillId="33" borderId="11" xfId="0" applyFont="1" applyFill="1" applyBorder="1" applyAlignment="1">
      <alignment/>
    </xf>
    <xf numFmtId="0" fontId="89" fillId="33" borderId="12" xfId="0" applyFont="1" applyFill="1" applyBorder="1" applyAlignment="1">
      <alignment/>
    </xf>
    <xf numFmtId="0" fontId="89" fillId="33" borderId="13" xfId="0" applyFont="1" applyFill="1" applyBorder="1" applyAlignment="1">
      <alignment/>
    </xf>
    <xf numFmtId="0" fontId="89" fillId="33" borderId="14" xfId="0" applyFont="1" applyFill="1" applyBorder="1" applyAlignment="1">
      <alignment/>
    </xf>
    <xf numFmtId="0" fontId="89" fillId="33" borderId="15" xfId="0" applyFont="1" applyFill="1" applyBorder="1" applyAlignment="1">
      <alignment/>
    </xf>
    <xf numFmtId="0" fontId="89" fillId="33" borderId="16" xfId="0" applyFont="1" applyFill="1" applyBorder="1" applyAlignment="1">
      <alignment/>
    </xf>
    <xf numFmtId="0" fontId="90" fillId="33" borderId="0" xfId="0" applyFont="1" applyFill="1" applyAlignment="1">
      <alignment/>
    </xf>
    <xf numFmtId="0" fontId="91" fillId="33" borderId="17" xfId="0" applyFont="1" applyFill="1" applyBorder="1" applyAlignment="1" applyProtection="1">
      <alignment horizontal="center" vertical="center"/>
      <protection hidden="1" locked="0"/>
    </xf>
    <xf numFmtId="0" fontId="92" fillId="33" borderId="18" xfId="0" applyFont="1" applyFill="1" applyBorder="1" applyAlignment="1">
      <alignment horizontal="center" vertical="center"/>
    </xf>
    <xf numFmtId="0" fontId="92" fillId="33" borderId="19" xfId="0" applyFont="1" applyFill="1" applyBorder="1" applyAlignment="1">
      <alignment horizontal="center" vertical="center"/>
    </xf>
    <xf numFmtId="0" fontId="92" fillId="33" borderId="20" xfId="0" applyFont="1" applyFill="1" applyBorder="1" applyAlignment="1">
      <alignment horizontal="center" vertical="center"/>
    </xf>
    <xf numFmtId="0" fontId="91" fillId="33" borderId="21" xfId="0" applyFont="1" applyFill="1" applyBorder="1" applyAlignment="1" applyProtection="1">
      <alignment horizontal="center" vertical="center"/>
      <protection hidden="1" locked="0"/>
    </xf>
    <xf numFmtId="0" fontId="91" fillId="33" borderId="22" xfId="0" applyFont="1" applyFill="1" applyBorder="1" applyAlignment="1" applyProtection="1">
      <alignment horizontal="center" vertical="center" wrapText="1"/>
      <protection hidden="1" locked="0"/>
    </xf>
    <xf numFmtId="164" fontId="90" fillId="3" borderId="10" xfId="0" applyNumberFormat="1" applyFont="1" applyFill="1" applyBorder="1" applyAlignment="1" applyProtection="1">
      <alignment horizontal="center" vertical="center"/>
      <protection hidden="1"/>
    </xf>
    <xf numFmtId="0" fontId="90" fillId="34" borderId="0" xfId="0" applyFont="1" applyFill="1" applyBorder="1" applyAlignment="1" applyProtection="1">
      <alignment vertical="center"/>
      <protection hidden="1"/>
    </xf>
    <xf numFmtId="0" fontId="90" fillId="3" borderId="23" xfId="0" applyFont="1" applyFill="1" applyBorder="1" applyAlignment="1" applyProtection="1">
      <alignment vertical="center"/>
      <protection hidden="1"/>
    </xf>
    <xf numFmtId="0" fontId="90" fillId="0" borderId="23" xfId="0" applyFont="1" applyBorder="1" applyAlignment="1" applyProtection="1">
      <alignment horizontal="center" vertical="center"/>
      <protection hidden="1"/>
    </xf>
    <xf numFmtId="164" fontId="90" fillId="3" borderId="24" xfId="0" applyNumberFormat="1" applyFont="1" applyFill="1" applyBorder="1" applyAlignment="1" applyProtection="1">
      <alignment horizontal="center" vertical="center"/>
      <protection hidden="1"/>
    </xf>
    <xf numFmtId="164" fontId="90" fillId="3" borderId="23" xfId="0" applyNumberFormat="1" applyFont="1" applyFill="1" applyBorder="1" applyAlignment="1" applyProtection="1">
      <alignment horizontal="center" vertical="center"/>
      <protection hidden="1"/>
    </xf>
    <xf numFmtId="164" fontId="90" fillId="3" borderId="25" xfId="0" applyNumberFormat="1" applyFont="1" applyFill="1" applyBorder="1" applyAlignment="1" applyProtection="1">
      <alignment horizontal="center" vertical="center"/>
      <protection hidden="1"/>
    </xf>
    <xf numFmtId="164" fontId="90" fillId="35" borderId="26" xfId="0" applyNumberFormat="1" applyFont="1" applyFill="1" applyBorder="1" applyAlignment="1" applyProtection="1">
      <alignment horizontal="center" vertical="center"/>
      <protection hidden="1"/>
    </xf>
    <xf numFmtId="164" fontId="90" fillId="35" borderId="10" xfId="0" applyNumberFormat="1" applyFont="1" applyFill="1" applyBorder="1" applyAlignment="1" applyProtection="1">
      <alignment horizontal="center" vertical="center"/>
      <protection hidden="1"/>
    </xf>
    <xf numFmtId="0" fontId="90" fillId="35" borderId="23" xfId="0" applyFont="1" applyFill="1" applyBorder="1" applyAlignment="1" applyProtection="1">
      <alignment vertical="center"/>
      <protection hidden="1"/>
    </xf>
    <xf numFmtId="164" fontId="90" fillId="35" borderId="24" xfId="0" applyNumberFormat="1" applyFont="1" applyFill="1" applyBorder="1" applyAlignment="1" applyProtection="1">
      <alignment horizontal="center" vertical="center"/>
      <protection hidden="1"/>
    </xf>
    <xf numFmtId="164" fontId="90" fillId="35" borderId="23" xfId="0" applyNumberFormat="1" applyFont="1" applyFill="1" applyBorder="1" applyAlignment="1" applyProtection="1">
      <alignment horizontal="center" vertical="center"/>
      <protection hidden="1"/>
    </xf>
    <xf numFmtId="164" fontId="90" fillId="35" borderId="25" xfId="0" applyNumberFormat="1" applyFont="1" applyFill="1" applyBorder="1" applyAlignment="1" applyProtection="1">
      <alignment horizontal="center" vertical="center"/>
      <protection hidden="1"/>
    </xf>
    <xf numFmtId="0" fontId="90" fillId="34" borderId="0" xfId="0" applyFont="1" applyFill="1" applyBorder="1" applyAlignment="1" applyProtection="1">
      <alignment/>
      <protection hidden="1"/>
    </xf>
    <xf numFmtId="0" fontId="90" fillId="34" borderId="0" xfId="0" applyFont="1" applyFill="1" applyAlignment="1" applyProtection="1">
      <alignment/>
      <protection hidden="1"/>
    </xf>
    <xf numFmtId="3" fontId="90" fillId="34" borderId="0" xfId="0" applyNumberFormat="1" applyFont="1" applyFill="1" applyAlignment="1" applyProtection="1">
      <alignment/>
      <protection hidden="1"/>
    </xf>
    <xf numFmtId="0" fontId="90" fillId="9" borderId="0" xfId="0" applyFont="1" applyFill="1" applyBorder="1" applyAlignment="1" applyProtection="1">
      <alignment/>
      <protection hidden="1"/>
    </xf>
    <xf numFmtId="0" fontId="91" fillId="34" borderId="27" xfId="0" applyFont="1" applyFill="1" applyBorder="1" applyAlignment="1" applyProtection="1">
      <alignment horizontal="center" vertical="center" wrapText="1"/>
      <protection hidden="1"/>
    </xf>
    <xf numFmtId="0" fontId="91" fillId="34" borderId="17" xfId="0" applyFont="1" applyFill="1" applyBorder="1" applyAlignment="1" applyProtection="1">
      <alignment horizontal="center" vertical="center" wrapText="1"/>
      <protection hidden="1"/>
    </xf>
    <xf numFmtId="0" fontId="9" fillId="15" borderId="17" xfId="0" applyFont="1" applyFill="1" applyBorder="1" applyAlignment="1" applyProtection="1">
      <alignment horizontal="center" vertical="center" wrapText="1"/>
      <protection hidden="1"/>
    </xf>
    <xf numFmtId="164" fontId="91" fillId="15" borderId="17" xfId="0" applyNumberFormat="1" applyFont="1" applyFill="1" applyBorder="1" applyAlignment="1" applyProtection="1">
      <alignment horizontal="center" vertical="center"/>
      <protection hidden="1"/>
    </xf>
    <xf numFmtId="0" fontId="91" fillId="36" borderId="17" xfId="0" applyFont="1" applyFill="1" applyBorder="1" applyAlignment="1" applyProtection="1">
      <alignment horizontal="center" vertical="center" wrapText="1"/>
      <protection hidden="1"/>
    </xf>
    <xf numFmtId="164" fontId="91" fillId="36" borderId="17" xfId="0" applyNumberFormat="1" applyFont="1" applyFill="1" applyBorder="1" applyAlignment="1" applyProtection="1">
      <alignment horizontal="center" vertical="center"/>
      <protection hidden="1"/>
    </xf>
    <xf numFmtId="0" fontId="90" fillId="9" borderId="0" xfId="0" applyFont="1" applyFill="1" applyBorder="1" applyAlignment="1" applyProtection="1">
      <alignment vertical="center"/>
      <protection hidden="1"/>
    </xf>
    <xf numFmtId="0" fontId="90" fillId="34" borderId="0" xfId="0" applyFont="1" applyFill="1" applyAlignment="1" applyProtection="1">
      <alignment vertical="center"/>
      <protection hidden="1"/>
    </xf>
    <xf numFmtId="3" fontId="90" fillId="15" borderId="28" xfId="0" applyNumberFormat="1" applyFont="1" applyFill="1" applyBorder="1" applyAlignment="1" applyProtection="1">
      <alignment horizontal="center" vertical="center"/>
      <protection hidden="1"/>
    </xf>
    <xf numFmtId="164" fontId="90" fillId="15" borderId="29" xfId="0" applyNumberFormat="1" applyFont="1" applyFill="1" applyBorder="1" applyAlignment="1" applyProtection="1">
      <alignment horizontal="center" vertical="center"/>
      <protection hidden="1"/>
    </xf>
    <xf numFmtId="0" fontId="90" fillId="15" borderId="28" xfId="0" applyFont="1" applyFill="1" applyBorder="1" applyAlignment="1" applyProtection="1">
      <alignment horizontal="center" vertical="center"/>
      <protection hidden="1"/>
    </xf>
    <xf numFmtId="3" fontId="7" fillId="15" borderId="29" xfId="0" applyNumberFormat="1" applyFont="1" applyFill="1" applyBorder="1" applyAlignment="1" applyProtection="1">
      <alignment horizontal="center" vertical="center"/>
      <protection hidden="1"/>
    </xf>
    <xf numFmtId="3" fontId="90" fillId="36" borderId="30" xfId="0" applyNumberFormat="1" applyFont="1" applyFill="1" applyBorder="1" applyAlignment="1" applyProtection="1">
      <alignment horizontal="center" vertical="center"/>
      <protection hidden="1"/>
    </xf>
    <xf numFmtId="164" fontId="90" fillId="36" borderId="29" xfId="0" applyNumberFormat="1" applyFont="1" applyFill="1" applyBorder="1" applyAlignment="1" applyProtection="1">
      <alignment horizontal="center" vertical="center"/>
      <protection hidden="1"/>
    </xf>
    <xf numFmtId="0" fontId="90" fillId="36" borderId="28" xfId="0" applyFont="1" applyFill="1" applyBorder="1" applyAlignment="1" applyProtection="1">
      <alignment horizontal="center" vertical="center"/>
      <protection hidden="1"/>
    </xf>
    <xf numFmtId="0" fontId="93" fillId="36" borderId="31" xfId="0" applyFont="1" applyFill="1" applyBorder="1" applyAlignment="1" applyProtection="1">
      <alignment horizontal="center" vertical="center"/>
      <protection hidden="1"/>
    </xf>
    <xf numFmtId="3" fontId="7" fillId="36" borderId="29" xfId="0" applyNumberFormat="1" applyFont="1" applyFill="1" applyBorder="1" applyAlignment="1" applyProtection="1">
      <alignment horizontal="center" vertical="center"/>
      <protection hidden="1"/>
    </xf>
    <xf numFmtId="0" fontId="90" fillId="3" borderId="32" xfId="0" applyFont="1" applyFill="1" applyBorder="1" applyAlignment="1" applyProtection="1">
      <alignment vertical="center"/>
      <protection hidden="1"/>
    </xf>
    <xf numFmtId="164" fontId="90" fillId="3" borderId="33" xfId="0" applyNumberFormat="1" applyFont="1" applyFill="1" applyBorder="1" applyAlignment="1" applyProtection="1">
      <alignment horizontal="center" vertical="center"/>
      <protection hidden="1"/>
    </xf>
    <xf numFmtId="164" fontId="90" fillId="3" borderId="32" xfId="0" applyNumberFormat="1" applyFont="1" applyFill="1" applyBorder="1" applyAlignment="1" applyProtection="1">
      <alignment horizontal="center" vertical="center"/>
      <protection hidden="1"/>
    </xf>
    <xf numFmtId="164" fontId="90" fillId="35" borderId="34" xfId="0" applyNumberFormat="1" applyFont="1" applyFill="1" applyBorder="1" applyAlignment="1" applyProtection="1">
      <alignment horizontal="center" vertical="center"/>
      <protection hidden="1"/>
    </xf>
    <xf numFmtId="0" fontId="90" fillId="33" borderId="0" xfId="0" applyFont="1" applyFill="1" applyBorder="1" applyAlignment="1" applyProtection="1">
      <alignment vertical="center"/>
      <protection hidden="1"/>
    </xf>
    <xf numFmtId="0" fontId="94" fillId="2" borderId="35" xfId="0" applyFont="1" applyFill="1" applyBorder="1" applyAlignment="1" applyProtection="1">
      <alignment horizontal="center" vertical="center"/>
      <protection hidden="1"/>
    </xf>
    <xf numFmtId="0" fontId="90" fillId="2" borderId="0" xfId="0" applyFont="1" applyFill="1" applyBorder="1" applyAlignment="1" applyProtection="1">
      <alignment vertical="center"/>
      <protection hidden="1"/>
    </xf>
    <xf numFmtId="0" fontId="92" fillId="2" borderId="0" xfId="0" applyFont="1" applyFill="1" applyBorder="1" applyAlignment="1" applyProtection="1">
      <alignment horizontal="left" vertical="center"/>
      <protection hidden="1"/>
    </xf>
    <xf numFmtId="0" fontId="90" fillId="2" borderId="0" xfId="0" applyFont="1" applyFill="1" applyBorder="1" applyAlignment="1" applyProtection="1">
      <alignment horizontal="left" vertical="center"/>
      <protection hidden="1"/>
    </xf>
    <xf numFmtId="3" fontId="90" fillId="2" borderId="0" xfId="0" applyNumberFormat="1" applyFont="1" applyFill="1" applyBorder="1" applyAlignment="1" applyProtection="1">
      <alignment vertical="center"/>
      <protection hidden="1"/>
    </xf>
    <xf numFmtId="0" fontId="90" fillId="2" borderId="36" xfId="0" applyFont="1" applyFill="1" applyBorder="1" applyAlignment="1" applyProtection="1">
      <alignment vertical="center"/>
      <protection hidden="1"/>
    </xf>
    <xf numFmtId="0" fontId="95" fillId="2" borderId="35" xfId="0" applyFont="1" applyFill="1" applyBorder="1" applyAlignment="1" applyProtection="1">
      <alignment horizontal="left" vertical="center"/>
      <protection hidden="1"/>
    </xf>
    <xf numFmtId="3" fontId="96" fillId="2" borderId="0" xfId="0" applyNumberFormat="1" applyFont="1" applyFill="1" applyBorder="1" applyAlignment="1" applyProtection="1">
      <alignment vertical="center"/>
      <protection hidden="1"/>
    </xf>
    <xf numFmtId="0" fontId="90" fillId="2" borderId="17" xfId="0" applyFont="1" applyFill="1" applyBorder="1" applyAlignment="1" applyProtection="1">
      <alignment horizontal="center" vertical="center"/>
      <protection hidden="1"/>
    </xf>
    <xf numFmtId="1" fontId="92" fillId="2" borderId="27" xfId="0" applyNumberFormat="1" applyFont="1" applyFill="1" applyBorder="1" applyAlignment="1" applyProtection="1">
      <alignment horizontal="center" vertical="center"/>
      <protection hidden="1"/>
    </xf>
    <xf numFmtId="0" fontId="90" fillId="34" borderId="0" xfId="0" applyFont="1" applyFill="1" applyBorder="1" applyAlignment="1" applyProtection="1">
      <alignment vertical="center" wrapText="1"/>
      <protection hidden="1"/>
    </xf>
    <xf numFmtId="0" fontId="90" fillId="2" borderId="37" xfId="0" applyFont="1" applyFill="1" applyBorder="1" applyAlignment="1" applyProtection="1">
      <alignment horizontal="center" vertical="center"/>
      <protection hidden="1"/>
    </xf>
    <xf numFmtId="1" fontId="92" fillId="2" borderId="38" xfId="0" applyNumberFormat="1" applyFont="1" applyFill="1" applyBorder="1" applyAlignment="1" applyProtection="1">
      <alignment horizontal="center" vertical="center"/>
      <protection hidden="1"/>
    </xf>
    <xf numFmtId="0" fontId="6" fillId="2" borderId="0" xfId="37" applyNumberFormat="1" applyFont="1" applyFill="1" applyBorder="1" applyAlignment="1" applyProtection="1">
      <alignment wrapText="1"/>
      <protection hidden="1"/>
    </xf>
    <xf numFmtId="0" fontId="93" fillId="34" borderId="0" xfId="0" applyFont="1" applyFill="1" applyBorder="1" applyAlignment="1" applyProtection="1">
      <alignment horizontal="center" vertical="center"/>
      <protection hidden="1"/>
    </xf>
    <xf numFmtId="0" fontId="94" fillId="34" borderId="0" xfId="0" applyFont="1" applyFill="1" applyAlignment="1" applyProtection="1">
      <alignment horizontal="center" vertical="center"/>
      <protection hidden="1"/>
    </xf>
    <xf numFmtId="0" fontId="94" fillId="11" borderId="39" xfId="0" applyFont="1" applyFill="1" applyBorder="1" applyAlignment="1" applyProtection="1">
      <alignment horizontal="center" vertical="center"/>
      <protection hidden="1"/>
    </xf>
    <xf numFmtId="0" fontId="90" fillId="11" borderId="40" xfId="0" applyFont="1" applyFill="1" applyBorder="1" applyAlignment="1" applyProtection="1">
      <alignment/>
      <protection hidden="1"/>
    </xf>
    <xf numFmtId="0" fontId="94" fillId="11" borderId="35" xfId="0" applyFont="1" applyFill="1" applyBorder="1" applyAlignment="1" applyProtection="1">
      <alignment horizontal="center" vertical="center"/>
      <protection hidden="1"/>
    </xf>
    <xf numFmtId="0" fontId="92" fillId="11" borderId="0" xfId="0" applyFont="1" applyFill="1" applyBorder="1" applyAlignment="1" applyProtection="1">
      <alignment vertical="center"/>
      <protection hidden="1"/>
    </xf>
    <xf numFmtId="0" fontId="90" fillId="11" borderId="0" xfId="0" applyFont="1" applyFill="1" applyBorder="1" applyAlignment="1" applyProtection="1">
      <alignment/>
      <protection hidden="1"/>
    </xf>
    <xf numFmtId="0" fontId="90" fillId="11" borderId="0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horizontal="center" vertical="center" wrapText="1"/>
      <protection hidden="1"/>
    </xf>
    <xf numFmtId="3" fontId="90" fillId="11" borderId="0" xfId="0" applyNumberFormat="1" applyFont="1" applyFill="1" applyBorder="1" applyAlignment="1" applyProtection="1">
      <alignment vertical="center"/>
      <protection hidden="1"/>
    </xf>
    <xf numFmtId="0" fontId="97" fillId="11" borderId="40" xfId="0" applyFont="1" applyFill="1" applyBorder="1" applyAlignment="1" applyProtection="1">
      <alignment/>
      <protection hidden="1"/>
    </xf>
    <xf numFmtId="0" fontId="97" fillId="11" borderId="0" xfId="0" applyFont="1" applyFill="1" applyBorder="1" applyAlignment="1" applyProtection="1">
      <alignment/>
      <protection hidden="1"/>
    </xf>
    <xf numFmtId="0" fontId="97" fillId="11" borderId="0" xfId="0" applyNumberFormat="1" applyFont="1" applyFill="1" applyBorder="1" applyAlignment="1" applyProtection="1">
      <alignment textRotation="90"/>
      <protection hidden="1"/>
    </xf>
    <xf numFmtId="3" fontId="97" fillId="11" borderId="0" xfId="0" applyNumberFormat="1" applyFont="1" applyFill="1" applyBorder="1" applyAlignment="1" applyProtection="1">
      <alignment/>
      <protection hidden="1"/>
    </xf>
    <xf numFmtId="0" fontId="97" fillId="11" borderId="0" xfId="0" applyFont="1" applyFill="1" applyBorder="1" applyAlignment="1" applyProtection="1">
      <alignment horizontal="center" vertical="center"/>
      <protection hidden="1"/>
    </xf>
    <xf numFmtId="0" fontId="97" fillId="11" borderId="0" xfId="0" applyFont="1" applyFill="1" applyBorder="1" applyAlignment="1" applyProtection="1">
      <alignment vertical="center"/>
      <protection hidden="1"/>
    </xf>
    <xf numFmtId="3" fontId="97" fillId="11" borderId="0" xfId="0" applyNumberFormat="1" applyFont="1" applyFill="1" applyBorder="1" applyAlignment="1" applyProtection="1">
      <alignment vertical="center"/>
      <protection hidden="1"/>
    </xf>
    <xf numFmtId="1" fontId="92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9" fillId="15" borderId="41" xfId="0" applyFont="1" applyFill="1" applyBorder="1" applyAlignment="1" applyProtection="1">
      <alignment horizontal="center" vertical="center" wrapText="1"/>
      <protection hidden="1"/>
    </xf>
    <xf numFmtId="49" fontId="94" fillId="3" borderId="42" xfId="0" applyNumberFormat="1" applyFont="1" applyFill="1" applyBorder="1" applyAlignment="1" applyProtection="1">
      <alignment horizontal="center" vertical="center"/>
      <protection hidden="1"/>
    </xf>
    <xf numFmtId="49" fontId="94" fillId="3" borderId="43" xfId="0" applyNumberFormat="1" applyFont="1" applyFill="1" applyBorder="1" applyAlignment="1" applyProtection="1">
      <alignment horizontal="center" vertical="center"/>
      <protection hidden="1"/>
    </xf>
    <xf numFmtId="164" fontId="90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94" fillId="35" borderId="43" xfId="0" applyNumberFormat="1" applyFont="1" applyFill="1" applyBorder="1" applyAlignment="1" applyProtection="1">
      <alignment horizontal="center" vertical="center"/>
      <protection hidden="1"/>
    </xf>
    <xf numFmtId="11" fontId="94" fillId="35" borderId="43" xfId="0" applyNumberFormat="1" applyFont="1" applyFill="1" applyBorder="1" applyAlignment="1" applyProtection="1">
      <alignment horizontal="center" vertical="center"/>
      <protection hidden="1"/>
    </xf>
    <xf numFmtId="164" fontId="90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97" fillId="11" borderId="44" xfId="0" applyFont="1" applyFill="1" applyBorder="1" applyAlignment="1" applyProtection="1">
      <alignment vertical="center"/>
      <protection hidden="1"/>
    </xf>
    <xf numFmtId="0" fontId="97" fillId="11" borderId="27" xfId="0" applyFont="1" applyFill="1" applyBorder="1" applyAlignment="1" applyProtection="1">
      <alignment vertical="center"/>
      <protection hidden="1"/>
    </xf>
    <xf numFmtId="0" fontId="98" fillId="2" borderId="45" xfId="0" applyFont="1" applyFill="1" applyBorder="1" applyAlignment="1" applyProtection="1">
      <alignment horizontal="left" vertical="center"/>
      <protection hidden="1"/>
    </xf>
    <xf numFmtId="0" fontId="99" fillId="2" borderId="46" xfId="0" applyFont="1" applyFill="1" applyBorder="1" applyAlignment="1" applyProtection="1">
      <alignment/>
      <protection hidden="1"/>
    </xf>
    <xf numFmtId="3" fontId="99" fillId="2" borderId="46" xfId="0" applyNumberFormat="1" applyFont="1" applyFill="1" applyBorder="1" applyAlignment="1" applyProtection="1">
      <alignment/>
      <protection hidden="1"/>
    </xf>
    <xf numFmtId="0" fontId="99" fillId="2" borderId="47" xfId="0" applyFont="1" applyFill="1" applyBorder="1" applyAlignment="1" applyProtection="1">
      <alignment/>
      <protection hidden="1"/>
    </xf>
    <xf numFmtId="0" fontId="90" fillId="13" borderId="40" xfId="0" applyFont="1" applyFill="1" applyBorder="1" applyAlignment="1" applyProtection="1">
      <alignment/>
      <protection hidden="1"/>
    </xf>
    <xf numFmtId="42" fontId="90" fillId="13" borderId="40" xfId="0" applyNumberFormat="1" applyFont="1" applyFill="1" applyBorder="1" applyAlignment="1" applyProtection="1">
      <alignment/>
      <protection hidden="1"/>
    </xf>
    <xf numFmtId="0" fontId="90" fillId="13" borderId="39" xfId="0" applyFont="1" applyFill="1" applyBorder="1" applyAlignment="1" applyProtection="1">
      <alignment/>
      <protection hidden="1"/>
    </xf>
    <xf numFmtId="0" fontId="100" fillId="15" borderId="46" xfId="0" applyFont="1" applyFill="1" applyBorder="1" applyAlignment="1" applyProtection="1">
      <alignment horizontal="left" vertical="center"/>
      <protection hidden="1"/>
    </xf>
    <xf numFmtId="0" fontId="90" fillId="34" borderId="0" xfId="0" applyFont="1" applyFill="1" applyAlignment="1" applyProtection="1">
      <alignment vertical="center" wrapText="1"/>
      <protection hidden="1"/>
    </xf>
    <xf numFmtId="0" fontId="100" fillId="15" borderId="45" xfId="0" applyFont="1" applyFill="1" applyBorder="1" applyAlignment="1" applyProtection="1">
      <alignment horizontal="left" vertical="center"/>
      <protection hidden="1"/>
    </xf>
    <xf numFmtId="0" fontId="100" fillId="15" borderId="47" xfId="0" applyFont="1" applyFill="1" applyBorder="1" applyAlignment="1" applyProtection="1">
      <alignment horizontal="left" vertical="center"/>
      <protection hidden="1"/>
    </xf>
    <xf numFmtId="0" fontId="100" fillId="36" borderId="45" xfId="0" applyFont="1" applyFill="1" applyBorder="1" applyAlignment="1" applyProtection="1">
      <alignment horizontal="left" vertical="center"/>
      <protection hidden="1"/>
    </xf>
    <xf numFmtId="0" fontId="100" fillId="36" borderId="46" xfId="0" applyFont="1" applyFill="1" applyBorder="1" applyAlignment="1" applyProtection="1">
      <alignment horizontal="left" vertical="center"/>
      <protection hidden="1"/>
    </xf>
    <xf numFmtId="42" fontId="100" fillId="15" borderId="30" xfId="0" applyNumberFormat="1" applyFont="1" applyFill="1" applyBorder="1" applyAlignment="1" applyProtection="1">
      <alignment horizontal="left" vertical="center"/>
      <protection hidden="1"/>
    </xf>
    <xf numFmtId="42" fontId="100" fillId="36" borderId="30" xfId="0" applyNumberFormat="1" applyFont="1" applyFill="1" applyBorder="1" applyAlignment="1" applyProtection="1">
      <alignment horizontal="left" vertical="center"/>
      <protection hidden="1"/>
    </xf>
    <xf numFmtId="0" fontId="93" fillId="33" borderId="0" xfId="0" applyFont="1" applyFill="1" applyAlignment="1">
      <alignment horizontal="left" vertical="center" wrapText="1"/>
    </xf>
    <xf numFmtId="3" fontId="90" fillId="3" borderId="17" xfId="0" applyNumberFormat="1" applyFont="1" applyFill="1" applyBorder="1" applyAlignment="1" applyProtection="1">
      <alignment horizontal="center" vertical="center"/>
      <protection hidden="1"/>
    </xf>
    <xf numFmtId="3" fontId="7" fillId="3" borderId="17" xfId="0" applyNumberFormat="1" applyFont="1" applyFill="1" applyBorder="1" applyAlignment="1" applyProtection="1">
      <alignment horizontal="center" vertical="center"/>
      <protection hidden="1"/>
    </xf>
    <xf numFmtId="3" fontId="90" fillId="3" borderId="27" xfId="0" applyNumberFormat="1" applyFont="1" applyFill="1" applyBorder="1" applyAlignment="1" applyProtection="1">
      <alignment horizontal="center" vertical="center"/>
      <protection hidden="1"/>
    </xf>
    <xf numFmtId="3" fontId="90" fillId="3" borderId="48" xfId="0" applyNumberFormat="1" applyFont="1" applyFill="1" applyBorder="1" applyAlignment="1" applyProtection="1">
      <alignment horizontal="center" vertical="center"/>
      <protection hidden="1"/>
    </xf>
    <xf numFmtId="3" fontId="90" fillId="3" borderId="49" xfId="0" applyNumberFormat="1" applyFont="1" applyFill="1" applyBorder="1" applyAlignment="1" applyProtection="1">
      <alignment horizontal="center" vertical="center"/>
      <protection hidden="1"/>
    </xf>
    <xf numFmtId="3" fontId="90" fillId="3" borderId="50" xfId="0" applyNumberFormat="1" applyFont="1" applyFill="1" applyBorder="1" applyAlignment="1" applyProtection="1">
      <alignment horizontal="center" vertical="center"/>
      <protection hidden="1"/>
    </xf>
    <xf numFmtId="3" fontId="90" fillId="3" borderId="16" xfId="0" applyNumberFormat="1" applyFont="1" applyFill="1" applyBorder="1" applyAlignment="1" applyProtection="1">
      <alignment horizontal="center" vertical="center"/>
      <protection hidden="1"/>
    </xf>
    <xf numFmtId="3" fontId="90" fillId="3" borderId="51" xfId="0" applyNumberFormat="1" applyFont="1" applyFill="1" applyBorder="1" applyAlignment="1" applyProtection="1">
      <alignment horizontal="center" vertical="center"/>
      <protection hidden="1"/>
    </xf>
    <xf numFmtId="1" fontId="7" fillId="35" borderId="17" xfId="0" applyNumberFormat="1" applyFont="1" applyFill="1" applyBorder="1" applyAlignment="1" applyProtection="1">
      <alignment horizontal="center" vertical="center"/>
      <protection hidden="1"/>
    </xf>
    <xf numFmtId="1" fontId="90" fillId="35" borderId="27" xfId="0" applyNumberFormat="1" applyFont="1" applyFill="1" applyBorder="1" applyAlignment="1" applyProtection="1">
      <alignment horizontal="center" vertical="center"/>
      <protection hidden="1"/>
    </xf>
    <xf numFmtId="1" fontId="90" fillId="35" borderId="17" xfId="0" applyNumberFormat="1" applyFont="1" applyFill="1" applyBorder="1" applyAlignment="1" applyProtection="1">
      <alignment horizontal="center" vertical="center"/>
      <protection hidden="1"/>
    </xf>
    <xf numFmtId="1" fontId="90" fillId="35" borderId="48" xfId="0" applyNumberFormat="1" applyFont="1" applyFill="1" applyBorder="1" applyAlignment="1" applyProtection="1">
      <alignment horizontal="center" vertical="center"/>
      <protection hidden="1"/>
    </xf>
    <xf numFmtId="1" fontId="90" fillId="35" borderId="49" xfId="0" applyNumberFormat="1" applyFont="1" applyFill="1" applyBorder="1" applyAlignment="1" applyProtection="1">
      <alignment horizontal="center" vertical="center"/>
      <protection hidden="1"/>
    </xf>
    <xf numFmtId="1" fontId="7" fillId="35" borderId="51" xfId="0" applyNumberFormat="1" applyFont="1" applyFill="1" applyBorder="1" applyAlignment="1" applyProtection="1">
      <alignment horizontal="center" vertical="center"/>
      <protection hidden="1"/>
    </xf>
    <xf numFmtId="1" fontId="7" fillId="35" borderId="50" xfId="0" applyNumberFormat="1" applyFont="1" applyFill="1" applyBorder="1" applyAlignment="1" applyProtection="1">
      <alignment horizontal="center" vertical="center"/>
      <protection hidden="1"/>
    </xf>
    <xf numFmtId="1" fontId="90" fillId="35" borderId="16" xfId="0" applyNumberFormat="1" applyFont="1" applyFill="1" applyBorder="1" applyAlignment="1" applyProtection="1">
      <alignment horizontal="center" vertical="center"/>
      <protection hidden="1"/>
    </xf>
    <xf numFmtId="1" fontId="90" fillId="35" borderId="50" xfId="0" applyNumberFormat="1" applyFont="1" applyFill="1" applyBorder="1" applyAlignment="1" applyProtection="1">
      <alignment horizontal="center" vertical="center"/>
      <protection hidden="1"/>
    </xf>
    <xf numFmtId="1" fontId="90" fillId="35" borderId="13" xfId="0" applyNumberFormat="1" applyFont="1" applyFill="1" applyBorder="1" applyAlignment="1" applyProtection="1">
      <alignment horizontal="center" vertical="center"/>
      <protection hidden="1"/>
    </xf>
    <xf numFmtId="1" fontId="90" fillId="35" borderId="51" xfId="0" applyNumberFormat="1" applyFont="1" applyFill="1" applyBorder="1" applyAlignment="1" applyProtection="1">
      <alignment horizontal="center" vertical="center"/>
      <protection hidden="1"/>
    </xf>
    <xf numFmtId="1" fontId="5" fillId="36" borderId="52" xfId="0" applyNumberFormat="1" applyFont="1" applyFill="1" applyBorder="1" applyAlignment="1" applyProtection="1">
      <alignment horizontal="center" vertical="center"/>
      <protection hidden="1"/>
    </xf>
    <xf numFmtId="1" fontId="5" fillId="36" borderId="53" xfId="0" applyNumberFormat="1" applyFont="1" applyFill="1" applyBorder="1" applyAlignment="1" applyProtection="1">
      <alignment horizontal="center" vertical="center"/>
      <protection hidden="1"/>
    </xf>
    <xf numFmtId="1" fontId="92" fillId="36" borderId="53" xfId="0" applyNumberFormat="1" applyFont="1" applyFill="1" applyBorder="1" applyAlignment="1" applyProtection="1">
      <alignment horizontal="center" vertical="center"/>
      <protection hidden="1"/>
    </xf>
    <xf numFmtId="3" fontId="90" fillId="2" borderId="36" xfId="0" applyNumberFormat="1" applyFont="1" applyFill="1" applyBorder="1" applyAlignment="1" applyProtection="1">
      <alignment horizontal="center" vertical="center"/>
      <protection hidden="1"/>
    </xf>
    <xf numFmtId="1" fontId="5" fillId="2" borderId="27" xfId="0" applyNumberFormat="1" applyFont="1" applyFill="1" applyBorder="1" applyAlignment="1" applyProtection="1">
      <alignment horizontal="center" vertical="center"/>
      <protection hidden="1"/>
    </xf>
    <xf numFmtId="0" fontId="90" fillId="36" borderId="30" xfId="0" applyFont="1" applyFill="1" applyBorder="1" applyAlignment="1" applyProtection="1">
      <alignment horizontal="center" vertical="center"/>
      <protection hidden="1"/>
    </xf>
    <xf numFmtId="0" fontId="90" fillId="15" borderId="30" xfId="0" applyFont="1" applyFill="1" applyBorder="1" applyAlignment="1" applyProtection="1">
      <alignment horizontal="center" vertical="center"/>
      <protection hidden="1"/>
    </xf>
    <xf numFmtId="164" fontId="90" fillId="3" borderId="22" xfId="0" applyNumberFormat="1" applyFont="1" applyFill="1" applyBorder="1" applyAlignment="1" applyProtection="1">
      <alignment horizontal="center" vertical="center"/>
      <protection hidden="1"/>
    </xf>
    <xf numFmtId="164" fontId="90" fillId="3" borderId="21" xfId="0" applyNumberFormat="1" applyFont="1" applyFill="1" applyBorder="1" applyAlignment="1" applyProtection="1">
      <alignment horizontal="center" vertical="center"/>
      <protection hidden="1"/>
    </xf>
    <xf numFmtId="3" fontId="90" fillId="3" borderId="54" xfId="0" applyNumberFormat="1" applyFont="1" applyFill="1" applyBorder="1" applyAlignment="1" applyProtection="1">
      <alignment horizontal="center" vertical="center"/>
      <protection hidden="1"/>
    </xf>
    <xf numFmtId="0" fontId="90" fillId="36" borderId="47" xfId="0" applyFont="1" applyFill="1" applyBorder="1" applyAlignment="1" applyProtection="1">
      <alignment vertical="center"/>
      <protection hidden="1"/>
    </xf>
    <xf numFmtId="3" fontId="90" fillId="3" borderId="55" xfId="0" applyNumberFormat="1" applyFont="1" applyFill="1" applyBorder="1" applyAlignment="1" applyProtection="1">
      <alignment horizontal="center" vertical="center"/>
      <protection hidden="1"/>
    </xf>
    <xf numFmtId="0" fontId="91" fillId="0" borderId="17" xfId="0" applyFont="1" applyFill="1" applyBorder="1" applyAlignment="1" applyProtection="1">
      <alignment horizontal="center" vertical="center"/>
      <protection hidden="1" locked="0"/>
    </xf>
    <xf numFmtId="165" fontId="7" fillId="15" borderId="30" xfId="0" applyNumberFormat="1" applyFont="1" applyFill="1" applyBorder="1" applyAlignment="1" applyProtection="1">
      <alignment horizontal="center" vertical="center"/>
      <protection hidden="1"/>
    </xf>
    <xf numFmtId="165" fontId="90" fillId="3" borderId="22" xfId="0" applyNumberFormat="1" applyFont="1" applyFill="1" applyBorder="1" applyAlignment="1" applyProtection="1">
      <alignment horizontal="center" vertical="center"/>
      <protection hidden="1"/>
    </xf>
    <xf numFmtId="165" fontId="90" fillId="3" borderId="21" xfId="0" applyNumberFormat="1" applyFont="1" applyFill="1" applyBorder="1" applyAlignment="1" applyProtection="1">
      <alignment horizontal="center" vertical="center"/>
      <protection hidden="1"/>
    </xf>
    <xf numFmtId="165" fontId="90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100" fillId="15" borderId="56" xfId="0" applyFont="1" applyFill="1" applyBorder="1" applyAlignment="1" applyProtection="1">
      <alignment horizontal="left" vertical="center"/>
      <protection hidden="1"/>
    </xf>
    <xf numFmtId="0" fontId="100" fillId="36" borderId="56" xfId="0" applyFont="1" applyFill="1" applyBorder="1" applyAlignment="1" applyProtection="1">
      <alignment horizontal="left" vertical="center"/>
      <protection hidden="1"/>
    </xf>
    <xf numFmtId="0" fontId="101" fillId="13" borderId="35" xfId="0" applyFont="1" applyFill="1" applyBorder="1" applyAlignment="1" applyProtection="1">
      <alignment horizontal="center" vertical="top" wrapText="1"/>
      <protection hidden="1"/>
    </xf>
    <xf numFmtId="0" fontId="91" fillId="37" borderId="21" xfId="0" applyFont="1" applyFill="1" applyBorder="1" applyAlignment="1" applyProtection="1">
      <alignment horizontal="center" vertical="center"/>
      <protection hidden="1"/>
    </xf>
    <xf numFmtId="0" fontId="90" fillId="15" borderId="47" xfId="0" applyFont="1" applyFill="1" applyBorder="1" applyAlignment="1" applyProtection="1">
      <alignment horizontal="center" vertical="center"/>
      <protection hidden="1"/>
    </xf>
    <xf numFmtId="3" fontId="7" fillId="15" borderId="57" xfId="0" applyNumberFormat="1" applyFont="1" applyFill="1" applyBorder="1" applyAlignment="1" applyProtection="1">
      <alignment horizontal="center" vertical="center"/>
      <protection hidden="1"/>
    </xf>
    <xf numFmtId="3" fontId="7" fillId="3" borderId="37" xfId="0" applyNumberFormat="1" applyFont="1" applyFill="1" applyBorder="1" applyAlignment="1" applyProtection="1">
      <alignment horizontal="center" vertical="center"/>
      <protection hidden="1"/>
    </xf>
    <xf numFmtId="3" fontId="90" fillId="3" borderId="37" xfId="0" applyNumberFormat="1" applyFont="1" applyFill="1" applyBorder="1" applyAlignment="1" applyProtection="1">
      <alignment horizontal="center" vertical="center"/>
      <protection hidden="1"/>
    </xf>
    <xf numFmtId="3" fontId="90" fillId="3" borderId="58" xfId="0" applyNumberFormat="1" applyFont="1" applyFill="1" applyBorder="1" applyAlignment="1" applyProtection="1">
      <alignment horizontal="center" vertical="center"/>
      <protection hidden="1"/>
    </xf>
    <xf numFmtId="3" fontId="90" fillId="3" borderId="59" xfId="0" applyNumberFormat="1" applyFont="1" applyFill="1" applyBorder="1" applyAlignment="1" applyProtection="1">
      <alignment horizontal="center" vertical="center"/>
      <protection hidden="1"/>
    </xf>
    <xf numFmtId="164" fontId="90" fillId="3" borderId="60" xfId="0" applyNumberFormat="1" applyFont="1" applyFill="1" applyBorder="1" applyAlignment="1" applyProtection="1">
      <alignment horizontal="center" vertical="center"/>
      <protection hidden="1"/>
    </xf>
    <xf numFmtId="164" fontId="90" fillId="3" borderId="38" xfId="0" applyNumberFormat="1" applyFont="1" applyFill="1" applyBorder="1" applyAlignment="1" applyProtection="1">
      <alignment horizontal="center" vertical="center"/>
      <protection hidden="1"/>
    </xf>
    <xf numFmtId="3" fontId="90" fillId="3" borderId="61" xfId="0" applyNumberFormat="1" applyFont="1" applyFill="1" applyBorder="1" applyAlignment="1" applyProtection="1">
      <alignment horizontal="center" vertical="center"/>
      <protection hidden="1"/>
    </xf>
    <xf numFmtId="3" fontId="7" fillId="3" borderId="50" xfId="0" applyNumberFormat="1" applyFont="1" applyFill="1" applyBorder="1" applyAlignment="1" applyProtection="1">
      <alignment horizontal="center" vertical="center"/>
      <protection hidden="1"/>
    </xf>
    <xf numFmtId="3" fontId="90" fillId="3" borderId="13" xfId="0" applyNumberFormat="1" applyFont="1" applyFill="1" applyBorder="1" applyAlignment="1" applyProtection="1">
      <alignment horizontal="center" vertical="center"/>
      <protection hidden="1"/>
    </xf>
    <xf numFmtId="164" fontId="90" fillId="3" borderId="62" xfId="0" applyNumberFormat="1" applyFont="1" applyFill="1" applyBorder="1" applyAlignment="1" applyProtection="1">
      <alignment horizontal="center" vertical="center"/>
      <protection hidden="1"/>
    </xf>
    <xf numFmtId="0" fontId="101" fillId="13" borderId="0" xfId="0" applyFont="1" applyFill="1" applyBorder="1" applyAlignment="1" applyProtection="1">
      <alignment horizontal="left" vertical="top" wrapText="1"/>
      <protection hidden="1"/>
    </xf>
    <xf numFmtId="0" fontId="94" fillId="13" borderId="0" xfId="0" applyFont="1" applyFill="1" applyBorder="1" applyAlignment="1" applyProtection="1">
      <alignment horizontal="left" wrapText="1"/>
      <protection hidden="1"/>
    </xf>
    <xf numFmtId="0" fontId="100" fillId="0" borderId="47" xfId="0" applyFont="1" applyFill="1" applyBorder="1" applyAlignment="1" applyProtection="1">
      <alignment horizontal="left" vertical="center"/>
      <protection hidden="1"/>
    </xf>
    <xf numFmtId="0" fontId="100" fillId="0" borderId="0" xfId="0" applyFont="1" applyFill="1" applyBorder="1" applyAlignment="1" applyProtection="1">
      <alignment horizontal="left" vertical="center"/>
      <protection hidden="1"/>
    </xf>
    <xf numFmtId="0" fontId="94" fillId="9" borderId="39" xfId="0" applyFont="1" applyFill="1" applyBorder="1" applyAlignment="1" applyProtection="1">
      <alignment horizontal="center" vertical="center"/>
      <protection hidden="1"/>
    </xf>
    <xf numFmtId="0" fontId="90" fillId="9" borderId="40" xfId="0" applyFont="1" applyFill="1" applyBorder="1" applyAlignment="1" applyProtection="1">
      <alignment/>
      <protection hidden="1"/>
    </xf>
    <xf numFmtId="0" fontId="94" fillId="9" borderId="35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3" fontId="90" fillId="9" borderId="0" xfId="0" applyNumberFormat="1" applyFont="1" applyFill="1" applyBorder="1" applyAlignment="1" applyProtection="1">
      <alignment vertical="center"/>
      <protection hidden="1"/>
    </xf>
    <xf numFmtId="0" fontId="97" fillId="9" borderId="40" xfId="0" applyFont="1" applyFill="1" applyBorder="1" applyAlignment="1" applyProtection="1">
      <alignment/>
      <protection hidden="1"/>
    </xf>
    <xf numFmtId="0" fontId="97" fillId="9" borderId="0" xfId="0" applyFont="1" applyFill="1" applyBorder="1" applyAlignment="1" applyProtection="1">
      <alignment/>
      <protection hidden="1"/>
    </xf>
    <xf numFmtId="0" fontId="97" fillId="9" borderId="0" xfId="0" applyNumberFormat="1" applyFont="1" applyFill="1" applyBorder="1" applyAlignment="1" applyProtection="1">
      <alignment textRotation="90"/>
      <protection hidden="1"/>
    </xf>
    <xf numFmtId="3" fontId="97" fillId="9" borderId="0" xfId="0" applyNumberFormat="1" applyFont="1" applyFill="1" applyBorder="1" applyAlignment="1" applyProtection="1">
      <alignment/>
      <protection hidden="1"/>
    </xf>
    <xf numFmtId="0" fontId="97" fillId="9" borderId="0" xfId="0" applyFont="1" applyFill="1" applyBorder="1" applyAlignment="1" applyProtection="1">
      <alignment horizontal="center" vertical="center"/>
      <protection hidden="1"/>
    </xf>
    <xf numFmtId="0" fontId="97" fillId="9" borderId="0" xfId="0" applyFont="1" applyFill="1" applyBorder="1" applyAlignment="1" applyProtection="1">
      <alignment vertical="center"/>
      <protection hidden="1"/>
    </xf>
    <xf numFmtId="0" fontId="97" fillId="9" borderId="27" xfId="0" applyFont="1" applyFill="1" applyBorder="1" applyAlignment="1" applyProtection="1">
      <alignment vertical="center"/>
      <protection hidden="1"/>
    </xf>
    <xf numFmtId="0" fontId="11" fillId="9" borderId="27" xfId="37" applyFont="1" applyFill="1" applyBorder="1" applyAlignment="1" applyProtection="1">
      <alignment horizontal="center" vertical="center" wrapText="1" readingOrder="1"/>
      <protection hidden="1"/>
    </xf>
    <xf numFmtId="0" fontId="11" fillId="9" borderId="23" xfId="37" applyFont="1" applyFill="1" applyBorder="1" applyAlignment="1" applyProtection="1">
      <alignment horizontal="center" vertical="center" wrapText="1" readingOrder="1"/>
      <protection hidden="1"/>
    </xf>
    <xf numFmtId="0" fontId="11" fillId="9" borderId="48" xfId="37" applyFont="1" applyFill="1" applyBorder="1" applyAlignment="1" applyProtection="1">
      <alignment horizontal="center" vertical="center" wrapText="1" readingOrder="1"/>
      <protection hidden="1"/>
    </xf>
    <xf numFmtId="3" fontId="97" fillId="9" borderId="0" xfId="0" applyNumberFormat="1" applyFont="1" applyFill="1" applyBorder="1" applyAlignment="1" applyProtection="1">
      <alignment vertical="center"/>
      <protection hidden="1"/>
    </xf>
    <xf numFmtId="0" fontId="97" fillId="9" borderId="44" xfId="0" applyFont="1" applyFill="1" applyBorder="1" applyAlignment="1" applyProtection="1">
      <alignment vertical="center"/>
      <protection hidden="1"/>
    </xf>
    <xf numFmtId="0" fontId="94" fillId="38" borderId="35" xfId="0" applyFont="1" applyFill="1" applyBorder="1" applyAlignment="1" applyProtection="1">
      <alignment horizontal="center" vertical="center"/>
      <protection hidden="1"/>
    </xf>
    <xf numFmtId="0" fontId="90" fillId="38" borderId="0" xfId="0" applyFont="1" applyFill="1" applyBorder="1" applyAlignment="1" applyProtection="1">
      <alignment vertical="center"/>
      <protection hidden="1"/>
    </xf>
    <xf numFmtId="0" fontId="5" fillId="38" borderId="0" xfId="0" applyFont="1" applyFill="1" applyBorder="1" applyAlignment="1" applyProtection="1">
      <alignment horizontal="center" vertical="center" wrapText="1"/>
      <protection hidden="1"/>
    </xf>
    <xf numFmtId="3" fontId="90" fillId="38" borderId="0" xfId="0" applyNumberFormat="1" applyFont="1" applyFill="1" applyBorder="1" applyAlignment="1" applyProtection="1">
      <alignment vertical="center"/>
      <protection hidden="1"/>
    </xf>
    <xf numFmtId="0" fontId="90" fillId="38" borderId="40" xfId="0" applyFont="1" applyFill="1" applyBorder="1" applyAlignment="1" applyProtection="1">
      <alignment/>
      <protection hidden="1"/>
    </xf>
    <xf numFmtId="0" fontId="97" fillId="38" borderId="40" xfId="0" applyFont="1" applyFill="1" applyBorder="1" applyAlignment="1" applyProtection="1">
      <alignment/>
      <protection hidden="1"/>
    </xf>
    <xf numFmtId="0" fontId="90" fillId="38" borderId="0" xfId="0" applyFont="1" applyFill="1" applyBorder="1" applyAlignment="1" applyProtection="1">
      <alignment/>
      <protection hidden="1"/>
    </xf>
    <xf numFmtId="0" fontId="97" fillId="38" borderId="0" xfId="0" applyFont="1" applyFill="1" applyBorder="1" applyAlignment="1" applyProtection="1">
      <alignment/>
      <protection hidden="1"/>
    </xf>
    <xf numFmtId="0" fontId="97" fillId="38" borderId="0" xfId="0" applyNumberFormat="1" applyFont="1" applyFill="1" applyBorder="1" applyAlignment="1" applyProtection="1">
      <alignment textRotation="90"/>
      <protection hidden="1"/>
    </xf>
    <xf numFmtId="3" fontId="97" fillId="38" borderId="0" xfId="0" applyNumberFormat="1" applyFont="1" applyFill="1" applyBorder="1" applyAlignment="1" applyProtection="1">
      <alignment/>
      <protection hidden="1"/>
    </xf>
    <xf numFmtId="0" fontId="97" fillId="38" borderId="0" xfId="0" applyFont="1" applyFill="1" applyBorder="1" applyAlignment="1" applyProtection="1">
      <alignment horizontal="center" vertical="center"/>
      <protection hidden="1"/>
    </xf>
    <xf numFmtId="0" fontId="97" fillId="38" borderId="0" xfId="0" applyFont="1" applyFill="1" applyBorder="1" applyAlignment="1" applyProtection="1">
      <alignment vertical="center"/>
      <protection hidden="1"/>
    </xf>
    <xf numFmtId="0" fontId="97" fillId="38" borderId="27" xfId="0" applyFont="1" applyFill="1" applyBorder="1" applyAlignment="1" applyProtection="1">
      <alignment vertical="center"/>
      <protection hidden="1"/>
    </xf>
    <xf numFmtId="0" fontId="11" fillId="38" borderId="27" xfId="37" applyFont="1" applyFill="1" applyBorder="1" applyAlignment="1" applyProtection="1">
      <alignment horizontal="center" vertical="center" readingOrder="1"/>
      <protection hidden="1"/>
    </xf>
    <xf numFmtId="0" fontId="11" fillId="38" borderId="23" xfId="37" applyFont="1" applyFill="1" applyBorder="1" applyAlignment="1" applyProtection="1">
      <alignment horizontal="center" vertical="center" textRotation="58"/>
      <protection hidden="1"/>
    </xf>
    <xf numFmtId="0" fontId="11" fillId="38" borderId="23" xfId="0" applyFont="1" applyFill="1" applyBorder="1" applyAlignment="1" applyProtection="1">
      <alignment horizontal="center" vertical="center" textRotation="58"/>
      <protection hidden="1"/>
    </xf>
    <xf numFmtId="0" fontId="97" fillId="38" borderId="23" xfId="0" applyFont="1" applyFill="1" applyBorder="1" applyAlignment="1" applyProtection="1">
      <alignment vertical="center"/>
      <protection hidden="1"/>
    </xf>
    <xf numFmtId="0" fontId="11" fillId="38" borderId="48" xfId="37" applyFont="1" applyFill="1" applyBorder="1" applyAlignment="1" applyProtection="1">
      <alignment horizontal="center" vertical="center" textRotation="58"/>
      <protection hidden="1"/>
    </xf>
    <xf numFmtId="0" fontId="97" fillId="38" borderId="48" xfId="0" applyFont="1" applyFill="1" applyBorder="1" applyAlignment="1" applyProtection="1">
      <alignment vertical="center"/>
      <protection hidden="1"/>
    </xf>
    <xf numFmtId="3" fontId="97" fillId="38" borderId="0" xfId="0" applyNumberFormat="1" applyFont="1" applyFill="1" applyBorder="1" applyAlignment="1" applyProtection="1">
      <alignment vertical="center"/>
      <protection hidden="1"/>
    </xf>
    <xf numFmtId="0" fontId="97" fillId="38" borderId="44" xfId="0" applyFont="1" applyFill="1" applyBorder="1" applyAlignment="1" applyProtection="1">
      <alignment vertical="center"/>
      <protection hidden="1"/>
    </xf>
    <xf numFmtId="0" fontId="94" fillId="2" borderId="39" xfId="0" applyFont="1" applyFill="1" applyBorder="1" applyAlignment="1" applyProtection="1">
      <alignment horizontal="center" vertical="center"/>
      <protection hidden="1"/>
    </xf>
    <xf numFmtId="0" fontId="6" fillId="2" borderId="40" xfId="37" applyNumberFormat="1" applyFont="1" applyFill="1" applyBorder="1" applyAlignment="1" applyProtection="1">
      <alignment wrapText="1"/>
      <protection hidden="1"/>
    </xf>
    <xf numFmtId="0" fontId="90" fillId="2" borderId="40" xfId="0" applyFont="1" applyFill="1" applyBorder="1" applyAlignment="1" applyProtection="1">
      <alignment vertical="center"/>
      <protection hidden="1"/>
    </xf>
    <xf numFmtId="0" fontId="92" fillId="2" borderId="40" xfId="0" applyFont="1" applyFill="1" applyBorder="1" applyAlignment="1" applyProtection="1">
      <alignment horizontal="left" vertical="center"/>
      <protection hidden="1"/>
    </xf>
    <xf numFmtId="0" fontId="90" fillId="2" borderId="40" xfId="0" applyFont="1" applyFill="1" applyBorder="1" applyAlignment="1" applyProtection="1">
      <alignment horizontal="left" vertical="center"/>
      <protection hidden="1"/>
    </xf>
    <xf numFmtId="3" fontId="90" fillId="2" borderId="40" xfId="0" applyNumberFormat="1" applyFont="1" applyFill="1" applyBorder="1" applyAlignment="1" applyProtection="1">
      <alignment vertical="center"/>
      <protection hidden="1"/>
    </xf>
    <xf numFmtId="0" fontId="90" fillId="2" borderId="63" xfId="0" applyFont="1" applyFill="1" applyBorder="1" applyAlignment="1" applyProtection="1">
      <alignment vertical="center"/>
      <protection hidden="1"/>
    </xf>
    <xf numFmtId="0" fontId="98" fillId="2" borderId="45" xfId="0" applyFont="1" applyFill="1" applyBorder="1" applyAlignment="1" applyProtection="1">
      <alignment horizontal="center" vertical="center"/>
      <protection hidden="1"/>
    </xf>
    <xf numFmtId="0" fontId="90" fillId="14" borderId="34" xfId="0" applyFont="1" applyFill="1" applyBorder="1" applyAlignment="1" applyProtection="1">
      <alignment horizontal="center" vertical="center"/>
      <protection hidden="1"/>
    </xf>
    <xf numFmtId="9" fontId="90" fillId="14" borderId="38" xfId="0" applyNumberFormat="1" applyFont="1" applyFill="1" applyBorder="1" applyAlignment="1" applyProtection="1">
      <alignment horizontal="center" vertical="center"/>
      <protection hidden="1"/>
    </xf>
    <xf numFmtId="0" fontId="89" fillId="0" borderId="0" xfId="0" applyFont="1" applyFill="1" applyAlignment="1">
      <alignment/>
    </xf>
    <xf numFmtId="0" fontId="94" fillId="14" borderId="35" xfId="0" applyFont="1" applyFill="1" applyBorder="1" applyAlignment="1" applyProtection="1">
      <alignment horizontal="center" vertical="center"/>
      <protection hidden="1"/>
    </xf>
    <xf numFmtId="0" fontId="94" fillId="14" borderId="39" xfId="0" applyFont="1" applyFill="1" applyBorder="1" applyAlignment="1" applyProtection="1">
      <alignment horizontal="center" vertical="center"/>
      <protection hidden="1"/>
    </xf>
    <xf numFmtId="0" fontId="90" fillId="14" borderId="40" xfId="0" applyFont="1" applyFill="1" applyBorder="1" applyAlignment="1" applyProtection="1">
      <alignment/>
      <protection hidden="1"/>
    </xf>
    <xf numFmtId="0" fontId="101" fillId="12" borderId="39" xfId="0" applyFont="1" applyFill="1" applyBorder="1" applyAlignment="1" applyProtection="1">
      <alignment vertical="top"/>
      <protection hidden="1"/>
    </xf>
    <xf numFmtId="0" fontId="101" fillId="12" borderId="45" xfId="0" applyFont="1" applyFill="1" applyBorder="1" applyAlignment="1" applyProtection="1">
      <alignment vertical="top"/>
      <protection hidden="1"/>
    </xf>
    <xf numFmtId="0" fontId="101" fillId="12" borderId="46" xfId="0" applyFont="1" applyFill="1" applyBorder="1" applyAlignment="1" applyProtection="1">
      <alignment vertical="top"/>
      <protection hidden="1"/>
    </xf>
    <xf numFmtId="0" fontId="101" fillId="12" borderId="47" xfId="0" applyFont="1" applyFill="1" applyBorder="1" applyAlignment="1" applyProtection="1">
      <alignment vertical="top"/>
      <protection hidden="1"/>
    </xf>
    <xf numFmtId="0" fontId="101" fillId="31" borderId="39" xfId="0" applyFont="1" applyFill="1" applyBorder="1" applyAlignment="1" applyProtection="1">
      <alignment vertical="top"/>
      <protection hidden="1"/>
    </xf>
    <xf numFmtId="0" fontId="101" fillId="31" borderId="45" xfId="0" applyFont="1" applyFill="1" applyBorder="1" applyAlignment="1" applyProtection="1">
      <alignment vertical="top"/>
      <protection hidden="1"/>
    </xf>
    <xf numFmtId="0" fontId="101" fillId="31" borderId="46" xfId="0" applyFont="1" applyFill="1" applyBorder="1" applyAlignment="1" applyProtection="1">
      <alignment vertical="top"/>
      <protection hidden="1"/>
    </xf>
    <xf numFmtId="0" fontId="101" fillId="31" borderId="47" xfId="0" applyFont="1" applyFill="1" applyBorder="1" applyAlignment="1" applyProtection="1">
      <alignment vertical="top"/>
      <protection hidden="1"/>
    </xf>
    <xf numFmtId="0" fontId="102" fillId="13" borderId="35" xfId="0" applyFont="1" applyFill="1" applyBorder="1" applyAlignment="1" applyProtection="1">
      <alignment horizontal="left" vertical="center" wrapText="1"/>
      <protection hidden="1"/>
    </xf>
    <xf numFmtId="0" fontId="100" fillId="17" borderId="45" xfId="0" applyFont="1" applyFill="1" applyBorder="1" applyAlignment="1" applyProtection="1">
      <alignment horizontal="left" vertical="center"/>
      <protection hidden="1"/>
    </xf>
    <xf numFmtId="0" fontId="100" fillId="17" borderId="46" xfId="0" applyFont="1" applyFill="1" applyBorder="1" applyAlignment="1" applyProtection="1">
      <alignment horizontal="left" vertical="center"/>
      <protection hidden="1"/>
    </xf>
    <xf numFmtId="0" fontId="100" fillId="17" borderId="56" xfId="0" applyFont="1" applyFill="1" applyBorder="1" applyAlignment="1" applyProtection="1">
      <alignment horizontal="left" vertical="center"/>
      <protection hidden="1"/>
    </xf>
    <xf numFmtId="42" fontId="100" fillId="17" borderId="30" xfId="0" applyNumberFormat="1" applyFont="1" applyFill="1" applyBorder="1" applyAlignment="1" applyProtection="1">
      <alignment horizontal="left" vertical="center"/>
      <protection hidden="1"/>
    </xf>
    <xf numFmtId="0" fontId="102" fillId="13" borderId="0" xfId="0" applyFont="1" applyFill="1" applyBorder="1" applyAlignment="1" applyProtection="1">
      <alignment horizontal="left" vertical="center" wrapText="1"/>
      <protection hidden="1"/>
    </xf>
    <xf numFmtId="0" fontId="92" fillId="33" borderId="64" xfId="0" applyFont="1" applyFill="1" applyBorder="1" applyAlignment="1">
      <alignment horizontal="center" vertical="center"/>
    </xf>
    <xf numFmtId="0" fontId="91" fillId="33" borderId="21" xfId="0" applyFont="1" applyFill="1" applyBorder="1" applyAlignment="1" applyProtection="1">
      <alignment horizontal="center" vertical="center"/>
      <protection hidden="1"/>
    </xf>
    <xf numFmtId="164" fontId="91" fillId="33" borderId="17" xfId="0" applyNumberFormat="1" applyFont="1" applyFill="1" applyBorder="1" applyAlignment="1" applyProtection="1">
      <alignment horizontal="center" vertical="center"/>
      <protection hidden="1"/>
    </xf>
    <xf numFmtId="49" fontId="103" fillId="36" borderId="52" xfId="0" applyNumberFormat="1" applyFont="1" applyFill="1" applyBorder="1" applyAlignment="1" applyProtection="1">
      <alignment horizontal="center" vertical="center"/>
      <protection hidden="1"/>
    </xf>
    <xf numFmtId="49" fontId="103" fillId="36" borderId="53" xfId="0" applyNumberFormat="1" applyFont="1" applyFill="1" applyBorder="1" applyAlignment="1" applyProtection="1">
      <alignment horizontal="center" vertical="center"/>
      <protection hidden="1"/>
    </xf>
    <xf numFmtId="49" fontId="103" fillId="36" borderId="65" xfId="0" applyNumberFormat="1" applyFont="1" applyFill="1" applyBorder="1" applyAlignment="1" applyProtection="1">
      <alignment horizontal="center" vertical="center"/>
      <protection hidden="1"/>
    </xf>
    <xf numFmtId="0" fontId="103" fillId="36" borderId="53" xfId="0" applyFont="1" applyFill="1" applyBorder="1" applyAlignment="1" applyProtection="1">
      <alignment horizontal="center" vertical="center"/>
      <protection hidden="1"/>
    </xf>
    <xf numFmtId="0" fontId="103" fillId="36" borderId="66" xfId="0" applyFont="1" applyFill="1" applyBorder="1" applyAlignment="1" applyProtection="1">
      <alignment horizontal="center" vertical="center"/>
      <protection hidden="1"/>
    </xf>
    <xf numFmtId="0" fontId="103" fillId="36" borderId="67" xfId="0" applyFont="1" applyFill="1" applyBorder="1" applyAlignment="1" applyProtection="1">
      <alignment horizontal="center" vertical="center"/>
      <protection hidden="1"/>
    </xf>
    <xf numFmtId="0" fontId="103" fillId="36" borderId="31" xfId="0" applyFont="1" applyFill="1" applyBorder="1" applyAlignment="1" applyProtection="1">
      <alignment horizontal="center" vertical="center"/>
      <protection hidden="1"/>
    </xf>
    <xf numFmtId="49" fontId="103" fillId="15" borderId="52" xfId="0" applyNumberFormat="1" applyFont="1" applyFill="1" applyBorder="1" applyAlignment="1" applyProtection="1">
      <alignment horizontal="center" vertical="center"/>
      <protection hidden="1"/>
    </xf>
    <xf numFmtId="49" fontId="103" fillId="15" borderId="53" xfId="0" applyNumberFormat="1" applyFont="1" applyFill="1" applyBorder="1" applyAlignment="1" applyProtection="1">
      <alignment horizontal="center" vertical="center"/>
      <protection hidden="1"/>
    </xf>
    <xf numFmtId="49" fontId="103" fillId="15" borderId="65" xfId="0" applyNumberFormat="1" applyFont="1" applyFill="1" applyBorder="1" applyAlignment="1" applyProtection="1">
      <alignment horizontal="center" vertical="center"/>
      <protection hidden="1"/>
    </xf>
    <xf numFmtId="0" fontId="103" fillId="15" borderId="53" xfId="0" applyFont="1" applyFill="1" applyBorder="1" applyAlignment="1" applyProtection="1">
      <alignment horizontal="center" vertical="center"/>
      <protection hidden="1"/>
    </xf>
    <xf numFmtId="0" fontId="103" fillId="15" borderId="66" xfId="0" applyFont="1" applyFill="1" applyBorder="1" applyAlignment="1" applyProtection="1">
      <alignment horizontal="center" vertical="center"/>
      <protection hidden="1"/>
    </xf>
    <xf numFmtId="0" fontId="103" fillId="15" borderId="65" xfId="0" applyFont="1" applyFill="1" applyBorder="1" applyAlignment="1" applyProtection="1">
      <alignment horizontal="center" vertical="center"/>
      <protection hidden="1"/>
    </xf>
    <xf numFmtId="0" fontId="103" fillId="15" borderId="31" xfId="0" applyFont="1" applyFill="1" applyBorder="1" applyAlignment="1" applyProtection="1">
      <alignment horizontal="center" vertical="center"/>
      <protection hidden="1"/>
    </xf>
    <xf numFmtId="0" fontId="103" fillId="15" borderId="68" xfId="0" applyFont="1" applyFill="1" applyBorder="1" applyAlignment="1" applyProtection="1">
      <alignment horizontal="center" vertical="center"/>
      <protection hidden="1"/>
    </xf>
    <xf numFmtId="0" fontId="103" fillId="15" borderId="69" xfId="0" applyFont="1" applyFill="1" applyBorder="1" applyAlignment="1" applyProtection="1">
      <alignment horizontal="center" vertical="center"/>
      <protection hidden="1"/>
    </xf>
    <xf numFmtId="0" fontId="103" fillId="15" borderId="70" xfId="0" applyFont="1" applyFill="1" applyBorder="1" applyAlignment="1" applyProtection="1">
      <alignment horizontal="center" vertical="center"/>
      <protection hidden="1"/>
    </xf>
    <xf numFmtId="0" fontId="103" fillId="15" borderId="71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42" fontId="0" fillId="34" borderId="0" xfId="0" applyNumberForma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2" fillId="3" borderId="4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72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42" xfId="0" applyFill="1" applyBorder="1" applyAlignment="1" applyProtection="1">
      <alignment vertical="center" wrapText="1"/>
      <protection hidden="1"/>
    </xf>
    <xf numFmtId="0" fontId="0" fillId="23" borderId="33" xfId="0" applyFill="1" applyBorder="1" applyAlignment="1" applyProtection="1">
      <alignment vertical="center" wrapText="1"/>
      <protection hidden="1"/>
    </xf>
    <xf numFmtId="0" fontId="0" fillId="39" borderId="22" xfId="0" applyFill="1" applyBorder="1" applyAlignment="1" applyProtection="1">
      <alignment vertical="center" wrapText="1"/>
      <protection hidden="1"/>
    </xf>
    <xf numFmtId="42" fontId="0" fillId="3" borderId="22" xfId="0" applyNumberFormat="1" applyFill="1" applyBorder="1" applyAlignment="1" applyProtection="1">
      <alignment vertical="center" wrapText="1"/>
      <protection hidden="1"/>
    </xf>
    <xf numFmtId="0" fontId="0" fillId="3" borderId="40" xfId="0" applyFill="1" applyBorder="1" applyAlignment="1" applyProtection="1">
      <alignment vertical="center" wrapText="1"/>
      <protection hidden="1"/>
    </xf>
    <xf numFmtId="0" fontId="0" fillId="3" borderId="72" xfId="0" applyFill="1" applyBorder="1" applyAlignment="1" applyProtection="1">
      <alignment vertical="center" wrapText="1"/>
      <protection hidden="1"/>
    </xf>
    <xf numFmtId="42" fontId="0" fillId="3" borderId="33" xfId="0" applyNumberForma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3" borderId="43" xfId="0" applyFill="1" applyBorder="1" applyAlignment="1" applyProtection="1">
      <alignment vertical="center" wrapText="1"/>
      <protection hidden="1"/>
    </xf>
    <xf numFmtId="0" fontId="0" fillId="23" borderId="24" xfId="0" applyFill="1" applyBorder="1" applyAlignment="1" applyProtection="1">
      <alignment vertical="center" wrapText="1"/>
      <protection hidden="1"/>
    </xf>
    <xf numFmtId="0" fontId="0" fillId="39" borderId="21" xfId="0" applyFill="1" applyBorder="1" applyAlignment="1" applyProtection="1">
      <alignment vertical="center" wrapText="1"/>
      <protection hidden="1"/>
    </xf>
    <xf numFmtId="42" fontId="0" fillId="3" borderId="21" xfId="0" applyNumberFormat="1" applyFill="1" applyBorder="1" applyAlignment="1" applyProtection="1">
      <alignment vertical="center" wrapText="1"/>
      <protection hidden="1"/>
    </xf>
    <xf numFmtId="0" fontId="0" fillId="3" borderId="0" xfId="0" applyFill="1" applyBorder="1" applyAlignment="1" applyProtection="1">
      <alignment vertical="center" wrapText="1"/>
      <protection hidden="1"/>
    </xf>
    <xf numFmtId="42" fontId="0" fillId="3" borderId="24" xfId="0" applyNumberFormat="1" applyFill="1" applyBorder="1" applyAlignment="1" applyProtection="1">
      <alignment vertical="center" wrapText="1"/>
      <protection hidden="1"/>
    </xf>
    <xf numFmtId="0" fontId="0" fillId="3" borderId="73" xfId="0" applyFill="1" applyBorder="1" applyAlignment="1" applyProtection="1">
      <alignment vertical="center" wrapText="1"/>
      <protection hidden="1"/>
    </xf>
    <xf numFmtId="0" fontId="0" fillId="39" borderId="36" xfId="0" applyFill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3" borderId="74" xfId="0" applyFill="1" applyBorder="1" applyAlignment="1" applyProtection="1">
      <alignment vertical="center" wrapText="1"/>
      <protection hidden="1"/>
    </xf>
    <xf numFmtId="0" fontId="0" fillId="23" borderId="75" xfId="0" applyFill="1" applyBorder="1" applyAlignment="1" applyProtection="1">
      <alignment vertical="center" wrapText="1"/>
      <protection hidden="1"/>
    </xf>
    <xf numFmtId="0" fontId="0" fillId="39" borderId="76" xfId="0" applyFill="1" applyBorder="1" applyAlignment="1" applyProtection="1">
      <alignment vertical="center" wrapText="1"/>
      <protection hidden="1"/>
    </xf>
    <xf numFmtId="42" fontId="0" fillId="3" borderId="76" xfId="0" applyNumberFormat="1" applyFill="1" applyBorder="1" applyAlignment="1" applyProtection="1">
      <alignment vertical="center" wrapText="1"/>
      <protection hidden="1"/>
    </xf>
    <xf numFmtId="0" fontId="0" fillId="3" borderId="46" xfId="0" applyFill="1" applyBorder="1" applyAlignment="1" applyProtection="1">
      <alignment vertical="center" wrapText="1"/>
      <protection hidden="1"/>
    </xf>
    <xf numFmtId="42" fontId="0" fillId="3" borderId="75" xfId="0" applyNumberFormat="1" applyFill="1" applyBorder="1" applyAlignment="1" applyProtection="1">
      <alignment vertical="center" wrapText="1"/>
      <protection hidden="1"/>
    </xf>
    <xf numFmtId="0" fontId="0" fillId="3" borderId="57" xfId="0" applyFill="1" applyBorder="1" applyAlignment="1" applyProtection="1">
      <alignment vertical="center" wrapText="1"/>
      <protection hidden="1"/>
    </xf>
    <xf numFmtId="0" fontId="0" fillId="3" borderId="45" xfId="0" applyFill="1" applyBorder="1" applyAlignment="1" applyProtection="1">
      <alignment vertical="center" wrapText="1"/>
      <protection hidden="1"/>
    </xf>
    <xf numFmtId="42" fontId="0" fillId="3" borderId="46" xfId="0" applyNumberFormat="1" applyFill="1" applyBorder="1" applyAlignment="1" applyProtection="1">
      <alignment vertical="center" wrapText="1"/>
      <protection hidden="1"/>
    </xf>
    <xf numFmtId="42" fontId="0" fillId="3" borderId="47" xfId="0" applyNumberFormat="1" applyFill="1" applyBorder="1" applyAlignment="1" applyProtection="1">
      <alignment vertical="center" wrapText="1"/>
      <protection hidden="1"/>
    </xf>
    <xf numFmtId="0" fontId="72" fillId="35" borderId="7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2" fillId="35" borderId="73" xfId="0" applyFont="1" applyFill="1" applyBorder="1" applyAlignment="1" applyProtection="1">
      <alignment horizontal="center" vertical="center" wrapText="1"/>
      <protection hidden="1"/>
    </xf>
    <xf numFmtId="0" fontId="0" fillId="35" borderId="42" xfId="0" applyFill="1" applyBorder="1" applyAlignment="1" applyProtection="1">
      <alignment vertical="center" wrapText="1"/>
      <protection hidden="1"/>
    </xf>
    <xf numFmtId="0" fontId="0" fillId="39" borderId="34" xfId="0" applyFill="1" applyBorder="1" applyAlignment="1" applyProtection="1">
      <alignment vertical="center" wrapText="1"/>
      <protection hidden="1"/>
    </xf>
    <xf numFmtId="42" fontId="0" fillId="35" borderId="33" xfId="0" applyNumberFormat="1" applyFill="1" applyBorder="1" applyAlignment="1" applyProtection="1">
      <alignment vertical="center" wrapText="1"/>
      <protection hidden="1"/>
    </xf>
    <xf numFmtId="0" fontId="0" fillId="35" borderId="40" xfId="0" applyFill="1" applyBorder="1" applyAlignment="1" applyProtection="1">
      <alignment vertical="center" wrapText="1"/>
      <protection hidden="1"/>
    </xf>
    <xf numFmtId="0" fontId="0" fillId="0" borderId="36" xfId="0" applyFill="1" applyBorder="1" applyAlignment="1" applyProtection="1">
      <alignment vertical="center" wrapText="1"/>
      <protection hidden="1"/>
    </xf>
    <xf numFmtId="0" fontId="0" fillId="35" borderId="43" xfId="0" applyFill="1" applyBorder="1" applyAlignment="1" applyProtection="1">
      <alignment vertical="center" wrapText="1"/>
      <protection hidden="1"/>
    </xf>
    <xf numFmtId="0" fontId="0" fillId="39" borderId="25" xfId="0" applyFill="1" applyBorder="1" applyAlignment="1" applyProtection="1">
      <alignment vertical="center" wrapText="1"/>
      <protection hidden="1"/>
    </xf>
    <xf numFmtId="42" fontId="0" fillId="35" borderId="26" xfId="0" applyNumberFormat="1" applyFill="1" applyBorder="1" applyAlignment="1" applyProtection="1">
      <alignment vertical="center" wrapText="1"/>
      <protection hidden="1"/>
    </xf>
    <xf numFmtId="0" fontId="0" fillId="35" borderId="0" xfId="0" applyFill="1" applyBorder="1" applyAlignment="1" applyProtection="1">
      <alignment vertical="center" wrapText="1"/>
      <protection hidden="1"/>
    </xf>
    <xf numFmtId="42" fontId="0" fillId="35" borderId="24" xfId="0" applyNumberFormat="1" applyFill="1" applyBorder="1" applyAlignment="1" applyProtection="1">
      <alignment vertical="center" wrapText="1"/>
      <protection hidden="1"/>
    </xf>
    <xf numFmtId="0" fontId="0" fillId="35" borderId="74" xfId="0" applyFill="1" applyBorder="1" applyAlignment="1" applyProtection="1">
      <alignment vertical="center" wrapText="1"/>
      <protection hidden="1"/>
    </xf>
    <xf numFmtId="0" fontId="0" fillId="39" borderId="38" xfId="0" applyFill="1" applyBorder="1" applyAlignment="1" applyProtection="1">
      <alignment vertical="center" wrapText="1"/>
      <protection hidden="1"/>
    </xf>
    <xf numFmtId="42" fontId="0" fillId="35" borderId="57" xfId="0" applyNumberFormat="1" applyFill="1" applyBorder="1" applyAlignment="1" applyProtection="1">
      <alignment vertical="center" wrapText="1"/>
      <protection hidden="1"/>
    </xf>
    <xf numFmtId="0" fontId="0" fillId="35" borderId="46" xfId="0" applyFill="1" applyBorder="1" applyAlignment="1" applyProtection="1">
      <alignment vertical="center" wrapText="1"/>
      <protection hidden="1"/>
    </xf>
    <xf numFmtId="42" fontId="0" fillId="35" borderId="75" xfId="0" applyNumberFormat="1" applyFill="1" applyBorder="1" applyAlignment="1" applyProtection="1">
      <alignment vertical="center" wrapText="1"/>
      <protection hidden="1"/>
    </xf>
    <xf numFmtId="0" fontId="0" fillId="35" borderId="45" xfId="0" applyFill="1" applyBorder="1" applyAlignment="1" applyProtection="1">
      <alignment wrapText="1"/>
      <protection hidden="1"/>
    </xf>
    <xf numFmtId="0" fontId="0" fillId="35" borderId="46" xfId="0" applyFill="1" applyBorder="1" applyAlignment="1" applyProtection="1">
      <alignment wrapText="1"/>
      <protection hidden="1"/>
    </xf>
    <xf numFmtId="42" fontId="0" fillId="35" borderId="46" xfId="0" applyNumberFormat="1" applyFill="1" applyBorder="1" applyAlignment="1" applyProtection="1">
      <alignment wrapText="1"/>
      <protection hidden="1"/>
    </xf>
    <xf numFmtId="42" fontId="0" fillId="35" borderId="47" xfId="0" applyNumberForma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6" xfId="0" applyBorder="1" applyAlignment="1" applyProtection="1">
      <alignment wrapText="1"/>
      <protection hidden="1"/>
    </xf>
    <xf numFmtId="0" fontId="0" fillId="34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13" borderId="56" xfId="0" applyFill="1" applyBorder="1" applyAlignment="1" applyProtection="1">
      <alignment horizontal="left"/>
      <protection hidden="1"/>
    </xf>
    <xf numFmtId="0" fontId="0" fillId="13" borderId="28" xfId="0" applyFill="1" applyBorder="1" applyAlignment="1" applyProtection="1">
      <alignment horizontal="center"/>
      <protection hidden="1"/>
    </xf>
    <xf numFmtId="0" fontId="0" fillId="13" borderId="28" xfId="0" applyFill="1" applyBorder="1" applyAlignment="1" applyProtection="1">
      <alignment horizontal="left"/>
      <protection hidden="1"/>
    </xf>
    <xf numFmtId="0" fontId="0" fillId="13" borderId="30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left"/>
      <protection hidden="1"/>
    </xf>
    <xf numFmtId="42" fontId="0" fillId="0" borderId="0" xfId="0" applyNumberFormat="1" applyAlignment="1" applyProtection="1">
      <alignment/>
      <protection hidden="1"/>
    </xf>
    <xf numFmtId="0" fontId="72" fillId="0" borderId="33" xfId="0" applyFont="1" applyFill="1" applyBorder="1" applyAlignment="1" applyProtection="1">
      <alignment horizontal="center" vertical="center" wrapText="1"/>
      <protection hidden="1" locked="0"/>
    </xf>
    <xf numFmtId="0" fontId="72" fillId="0" borderId="24" xfId="0" applyFont="1" applyFill="1" applyBorder="1" applyAlignment="1" applyProtection="1">
      <alignment horizontal="center" vertical="center" wrapText="1"/>
      <protection hidden="1" locked="0"/>
    </xf>
    <xf numFmtId="0" fontId="72" fillId="0" borderId="75" xfId="0" applyFont="1" applyFill="1" applyBorder="1" applyAlignment="1" applyProtection="1">
      <alignment horizontal="center" vertical="center" wrapText="1"/>
      <protection hidden="1" locked="0"/>
    </xf>
    <xf numFmtId="0" fontId="0" fillId="3" borderId="72" xfId="0" applyFill="1" applyBorder="1" applyAlignment="1" applyProtection="1">
      <alignment vertical="center" wrapText="1"/>
      <protection hidden="1" locked="0"/>
    </xf>
    <xf numFmtId="0" fontId="0" fillId="3" borderId="24" xfId="0" applyFill="1" applyBorder="1" applyAlignment="1" applyProtection="1">
      <alignment vertical="center" wrapText="1"/>
      <protection hidden="1" locked="0"/>
    </xf>
    <xf numFmtId="0" fontId="0" fillId="3" borderId="75" xfId="0" applyFill="1" applyBorder="1" applyAlignment="1" applyProtection="1">
      <alignment vertical="center" wrapText="1"/>
      <protection hidden="1" locked="0"/>
    </xf>
    <xf numFmtId="0" fontId="0" fillId="3" borderId="33" xfId="0" applyFill="1" applyBorder="1" applyAlignment="1" applyProtection="1">
      <alignment vertical="center" wrapText="1"/>
      <protection hidden="1" locked="0"/>
    </xf>
    <xf numFmtId="0" fontId="72" fillId="0" borderId="42" xfId="0" applyFont="1" applyFill="1" applyBorder="1" applyAlignment="1" applyProtection="1">
      <alignment horizontal="center" vertical="center" wrapText="1"/>
      <protection hidden="1" locked="0"/>
    </xf>
    <xf numFmtId="0" fontId="72" fillId="0" borderId="43" xfId="0" applyFont="1" applyFill="1" applyBorder="1" applyAlignment="1" applyProtection="1">
      <alignment horizontal="center" vertical="center" wrapText="1"/>
      <protection hidden="1" locked="0"/>
    </xf>
    <xf numFmtId="0" fontId="72" fillId="0" borderId="74" xfId="0" applyFont="1" applyFill="1" applyBorder="1" applyAlignment="1" applyProtection="1">
      <alignment horizontal="center" vertical="center" wrapText="1"/>
      <protection hidden="1" locked="0"/>
    </xf>
    <xf numFmtId="0" fontId="0" fillId="35" borderId="33" xfId="0" applyFill="1" applyBorder="1" applyAlignment="1" applyProtection="1">
      <alignment vertical="center" wrapText="1"/>
      <protection hidden="1" locked="0"/>
    </xf>
    <xf numFmtId="0" fontId="0" fillId="35" borderId="24" xfId="0" applyFill="1" applyBorder="1" applyAlignment="1" applyProtection="1">
      <alignment vertical="center" wrapText="1"/>
      <protection hidden="1" locked="0"/>
    </xf>
    <xf numFmtId="0" fontId="0" fillId="35" borderId="75" xfId="0" applyFill="1" applyBorder="1" applyAlignment="1" applyProtection="1">
      <alignment vertical="center" wrapText="1"/>
      <protection hidden="1" locked="0"/>
    </xf>
    <xf numFmtId="4" fontId="0" fillId="34" borderId="0" xfId="0" applyNumberFormat="1" applyFill="1" applyAlignment="1" applyProtection="1">
      <alignment/>
      <protection hidden="1"/>
    </xf>
    <xf numFmtId="16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164" fontId="0" fillId="34" borderId="0" xfId="0" applyNumberFormat="1" applyFill="1" applyBorder="1" applyAlignment="1" applyProtection="1">
      <alignment horizontal="center" vertical="center"/>
      <protection hidden="1"/>
    </xf>
    <xf numFmtId="0" fontId="0" fillId="6" borderId="77" xfId="0" applyFill="1" applyBorder="1" applyAlignment="1" applyProtection="1">
      <alignment horizontal="center" vertical="center"/>
      <protection hidden="1"/>
    </xf>
    <xf numFmtId="0" fontId="72" fillId="6" borderId="17" xfId="0" applyFont="1" applyFill="1" applyBorder="1" applyAlignment="1" applyProtection="1">
      <alignment horizontal="center" vertical="center" wrapText="1"/>
      <protection hidden="1"/>
    </xf>
    <xf numFmtId="3" fontId="72" fillId="6" borderId="78" xfId="0" applyNumberFormat="1" applyFont="1" applyFill="1" applyBorder="1" applyAlignment="1" applyProtection="1">
      <alignment horizontal="center" vertical="center"/>
      <protection hidden="1"/>
    </xf>
    <xf numFmtId="4" fontId="104" fillId="6" borderId="17" xfId="0" applyNumberFormat="1" applyFont="1" applyFill="1" applyBorder="1" applyAlignment="1" applyProtection="1">
      <alignment horizontal="center" vertical="center" wrapText="1"/>
      <protection hidden="1"/>
    </xf>
    <xf numFmtId="164" fontId="72" fillId="6" borderId="79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72" fillId="12" borderId="52" xfId="0" applyFont="1" applyFill="1" applyBorder="1" applyAlignment="1" applyProtection="1">
      <alignment horizontal="center" vertical="center"/>
      <protection hidden="1"/>
    </xf>
    <xf numFmtId="0" fontId="104" fillId="12" borderId="53" xfId="0" applyNumberFormat="1" applyFont="1" applyFill="1" applyBorder="1" applyAlignment="1" applyProtection="1">
      <alignment horizontal="center" vertical="center"/>
      <protection hidden="1"/>
    </xf>
    <xf numFmtId="164" fontId="72" fillId="12" borderId="8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4" fontId="0" fillId="6" borderId="50" xfId="0" applyNumberFormat="1" applyFill="1" applyBorder="1" applyAlignment="1" applyProtection="1">
      <alignment horizontal="center" vertical="center"/>
      <protection hidden="1"/>
    </xf>
    <xf numFmtId="0" fontId="0" fillId="6" borderId="50" xfId="0" applyNumberFormat="1" applyFill="1" applyBorder="1" applyAlignment="1" applyProtection="1">
      <alignment horizontal="center" vertical="center"/>
      <protection hidden="1"/>
    </xf>
    <xf numFmtId="164" fontId="0" fillId="6" borderId="62" xfId="0" applyNumberFormat="1" applyFill="1" applyBorder="1" applyAlignment="1" applyProtection="1">
      <alignment horizontal="center" vertical="center"/>
      <protection hidden="1"/>
    </xf>
    <xf numFmtId="4" fontId="0" fillId="6" borderId="17" xfId="0" applyNumberFormat="1" applyFill="1" applyBorder="1" applyAlignment="1" applyProtection="1">
      <alignment horizontal="center" vertical="center"/>
      <protection hidden="1"/>
    </xf>
    <xf numFmtId="0" fontId="0" fillId="6" borderId="17" xfId="0" applyNumberFormat="1" applyFill="1" applyBorder="1" applyAlignment="1" applyProtection="1">
      <alignment horizontal="center" vertical="center"/>
      <protection hidden="1"/>
    </xf>
    <xf numFmtId="164" fontId="0" fillId="6" borderId="25" xfId="0" applyNumberFormat="1" applyFill="1" applyBorder="1" applyAlignment="1" applyProtection="1">
      <alignment horizontal="center" vertical="center"/>
      <protection hidden="1"/>
    </xf>
    <xf numFmtId="0" fontId="0" fillId="6" borderId="69" xfId="0" applyNumberFormat="1" applyFill="1" applyBorder="1" applyAlignment="1" applyProtection="1">
      <alignment horizontal="center" vertical="center"/>
      <protection hidden="1"/>
    </xf>
    <xf numFmtId="0" fontId="72" fillId="6" borderId="77" xfId="0" applyFont="1" applyFill="1" applyBorder="1" applyAlignment="1" applyProtection="1">
      <alignment vertical="center"/>
      <protection hidden="1"/>
    </xf>
    <xf numFmtId="164" fontId="0" fillId="12" borderId="80" xfId="0" applyNumberFormat="1" applyFill="1" applyBorder="1" applyAlignment="1" applyProtection="1">
      <alignment horizontal="center" vertical="center"/>
      <protection hidden="1"/>
    </xf>
    <xf numFmtId="0" fontId="0" fillId="6" borderId="81" xfId="0" applyFill="1" applyBorder="1" applyAlignment="1" applyProtection="1">
      <alignment vertical="center"/>
      <protection hidden="1"/>
    </xf>
    <xf numFmtId="0" fontId="72" fillId="6" borderId="82" xfId="0" applyFont="1" applyFill="1" applyBorder="1" applyAlignment="1" applyProtection="1">
      <alignment horizontal="center" vertical="center"/>
      <protection hidden="1"/>
    </xf>
    <xf numFmtId="4" fontId="72" fillId="6" borderId="82" xfId="0" applyNumberFormat="1" applyFont="1" applyFill="1" applyBorder="1" applyAlignment="1" applyProtection="1">
      <alignment horizontal="center" vertical="center"/>
      <protection hidden="1"/>
    </xf>
    <xf numFmtId="164" fontId="72" fillId="6" borderId="78" xfId="0" applyNumberFormat="1" applyFont="1" applyFill="1" applyBorder="1" applyAlignment="1" applyProtection="1">
      <alignment horizontal="center" vertical="center"/>
      <protection hidden="1"/>
    </xf>
    <xf numFmtId="4" fontId="104" fillId="6" borderId="83" xfId="0" applyNumberFormat="1" applyFont="1" applyFill="1" applyBorder="1" applyAlignment="1" applyProtection="1">
      <alignment horizontal="center" vertical="center" wrapText="1"/>
      <protection hidden="1"/>
    </xf>
    <xf numFmtId="164" fontId="72" fillId="6" borderId="84" xfId="0" applyNumberFormat="1" applyFont="1" applyFill="1" applyBorder="1" applyAlignment="1" applyProtection="1">
      <alignment horizontal="center" vertical="center"/>
      <protection hidden="1"/>
    </xf>
    <xf numFmtId="0" fontId="0" fillId="12" borderId="85" xfId="0" applyFill="1" applyBorder="1" applyAlignment="1" applyProtection="1">
      <alignment horizontal="center" vertical="center"/>
      <protection hidden="1"/>
    </xf>
    <xf numFmtId="164" fontId="0" fillId="12" borderId="85" xfId="0" applyNumberFormat="1" applyFill="1" applyBorder="1" applyAlignment="1" applyProtection="1">
      <alignment horizontal="center" vertical="center"/>
      <protection hidden="1"/>
    </xf>
    <xf numFmtId="0" fontId="0" fillId="12" borderId="17" xfId="0" applyFill="1" applyBorder="1" applyAlignment="1" applyProtection="1">
      <alignment horizontal="center" vertical="center"/>
      <protection hidden="1"/>
    </xf>
    <xf numFmtId="164" fontId="0" fillId="12" borderId="17" xfId="0" applyNumberFormat="1" applyFill="1" applyBorder="1" applyAlignment="1" applyProtection="1">
      <alignment horizontal="center" vertical="center"/>
      <protection hidden="1"/>
    </xf>
    <xf numFmtId="0" fontId="0" fillId="12" borderId="37" xfId="0" applyFill="1" applyBorder="1" applyAlignment="1" applyProtection="1">
      <alignment horizontal="center" vertical="center"/>
      <protection hidden="1"/>
    </xf>
    <xf numFmtId="164" fontId="0" fillId="12" borderId="37" xfId="0" applyNumberFormat="1" applyFill="1" applyBorder="1" applyAlignment="1" applyProtection="1">
      <alignment horizontal="center" vertical="center"/>
      <protection hidden="1"/>
    </xf>
    <xf numFmtId="0" fontId="0" fillId="6" borderId="50" xfId="0" applyFill="1" applyBorder="1" applyAlignment="1" applyProtection="1">
      <alignment horizontal="center" vertical="center"/>
      <protection hidden="1"/>
    </xf>
    <xf numFmtId="3" fontId="0" fillId="6" borderId="50" xfId="0" applyNumberFormat="1" applyFill="1" applyBorder="1" applyAlignment="1" applyProtection="1">
      <alignment horizontal="center" vertical="center"/>
      <protection hidden="1"/>
    </xf>
    <xf numFmtId="164" fontId="0" fillId="6" borderId="50" xfId="0" applyNumberFormat="1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3" fontId="0" fillId="6" borderId="17" xfId="0" applyNumberFormat="1" applyFill="1" applyBorder="1" applyAlignment="1" applyProtection="1">
      <alignment horizontal="center" vertical="center"/>
      <protection hidden="1"/>
    </xf>
    <xf numFmtId="164" fontId="0" fillId="6" borderId="17" xfId="0" applyNumberFormat="1" applyFill="1" applyBorder="1" applyAlignment="1" applyProtection="1">
      <alignment horizontal="center" vertical="center"/>
      <protection hidden="1"/>
    </xf>
    <xf numFmtId="0" fontId="0" fillId="6" borderId="37" xfId="0" applyFill="1" applyBorder="1" applyAlignment="1" applyProtection="1">
      <alignment horizontal="center" vertical="center"/>
      <protection hidden="1"/>
    </xf>
    <xf numFmtId="3" fontId="0" fillId="6" borderId="37" xfId="0" applyNumberFormat="1" applyFill="1" applyBorder="1" applyAlignment="1" applyProtection="1">
      <alignment horizontal="center" vertical="center"/>
      <protection hidden="1"/>
    </xf>
    <xf numFmtId="164" fontId="0" fillId="6" borderId="37" xfId="0" applyNumberFormat="1" applyFill="1" applyBorder="1" applyAlignment="1" applyProtection="1">
      <alignment horizontal="center" vertical="center"/>
      <protection hidden="1"/>
    </xf>
    <xf numFmtId="166" fontId="0" fillId="34" borderId="0" xfId="0" applyNumberFormat="1" applyFill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53" xfId="0" applyFill="1" applyBorder="1" applyAlignment="1" applyProtection="1">
      <alignment horizontal="center" vertical="center"/>
      <protection hidden="1" locked="0"/>
    </xf>
    <xf numFmtId="0" fontId="0" fillId="0" borderId="53" xfId="0" applyNumberFormat="1" applyFill="1" applyBorder="1" applyAlignment="1" applyProtection="1">
      <alignment horizontal="center" vertical="center"/>
      <protection hidden="1" locked="0"/>
    </xf>
    <xf numFmtId="0" fontId="0" fillId="0" borderId="85" xfId="0" applyNumberFormat="1" applyFill="1" applyBorder="1" applyAlignment="1" applyProtection="1">
      <alignment horizontal="center" vertical="center"/>
      <protection hidden="1" locked="0"/>
    </xf>
    <xf numFmtId="0" fontId="0" fillId="0" borderId="17" xfId="0" applyNumberFormat="1" applyFill="1" applyBorder="1" applyAlignment="1" applyProtection="1">
      <alignment horizontal="center" vertical="center"/>
      <protection hidden="1" locked="0"/>
    </xf>
    <xf numFmtId="0" fontId="0" fillId="0" borderId="37" xfId="0" applyNumberFormat="1" applyFill="1" applyBorder="1" applyAlignment="1" applyProtection="1">
      <alignment horizontal="center" vertical="center"/>
      <protection hidden="1" locked="0"/>
    </xf>
    <xf numFmtId="1" fontId="5" fillId="36" borderId="65" xfId="0" applyNumberFormat="1" applyFont="1" applyFill="1" applyBorder="1" applyAlignment="1" applyProtection="1">
      <alignment horizontal="center" vertical="center"/>
      <protection hidden="1"/>
    </xf>
    <xf numFmtId="1" fontId="92" fillId="36" borderId="66" xfId="0" applyNumberFormat="1" applyFont="1" applyFill="1" applyBorder="1" applyAlignment="1" applyProtection="1">
      <alignment horizontal="center" vertical="center"/>
      <protection hidden="1"/>
    </xf>
    <xf numFmtId="0" fontId="90" fillId="34" borderId="83" xfId="0" applyFont="1" applyFill="1" applyBorder="1" applyAlignment="1" applyProtection="1">
      <alignment/>
      <protection hidden="1"/>
    </xf>
    <xf numFmtId="0" fontId="90" fillId="2" borderId="44" xfId="0" applyFont="1" applyFill="1" applyBorder="1" applyAlignment="1" applyProtection="1">
      <alignment vertical="center"/>
      <protection hidden="1"/>
    </xf>
    <xf numFmtId="0" fontId="90" fillId="34" borderId="44" xfId="0" applyFont="1" applyFill="1" applyBorder="1" applyAlignment="1" applyProtection="1">
      <alignment/>
      <protection hidden="1"/>
    </xf>
    <xf numFmtId="0" fontId="11" fillId="9" borderId="44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44" xfId="37" applyFont="1" applyFill="1" applyBorder="1" applyAlignment="1" applyProtection="1">
      <alignment horizontal="center" vertical="center" wrapText="1" readingOrder="1"/>
      <protection hidden="1"/>
    </xf>
    <xf numFmtId="3" fontId="90" fillId="3" borderId="44" xfId="0" applyNumberFormat="1" applyFont="1" applyFill="1" applyBorder="1" applyAlignment="1" applyProtection="1">
      <alignment horizontal="center" vertical="center"/>
      <protection hidden="1"/>
    </xf>
    <xf numFmtId="1" fontId="92" fillId="36" borderId="69" xfId="0" applyNumberFormat="1" applyFont="1" applyFill="1" applyBorder="1" applyAlignment="1" applyProtection="1">
      <alignment horizontal="center" vertical="center"/>
      <protection hidden="1"/>
    </xf>
    <xf numFmtId="0" fontId="103" fillId="36" borderId="80" xfId="0" applyFont="1" applyFill="1" applyBorder="1" applyAlignment="1" applyProtection="1">
      <alignment horizontal="center" vertical="center"/>
      <protection hidden="1"/>
    </xf>
    <xf numFmtId="1" fontId="5" fillId="36" borderId="86" xfId="0" applyNumberFormat="1" applyFont="1" applyFill="1" applyBorder="1" applyAlignment="1" applyProtection="1">
      <alignment horizontal="center" vertical="center"/>
      <protection hidden="1"/>
    </xf>
    <xf numFmtId="1" fontId="5" fillId="36" borderId="69" xfId="0" applyNumberFormat="1" applyFont="1" applyFill="1" applyBorder="1" applyAlignment="1" applyProtection="1">
      <alignment horizontal="center" vertical="center"/>
      <protection hidden="1"/>
    </xf>
    <xf numFmtId="0" fontId="93" fillId="36" borderId="68" xfId="0" applyFont="1" applyFill="1" applyBorder="1" applyAlignment="1" applyProtection="1">
      <alignment horizontal="center" vertical="center"/>
      <protection hidden="1"/>
    </xf>
    <xf numFmtId="0" fontId="103" fillId="36" borderId="87" xfId="0" applyFont="1" applyFill="1" applyBorder="1" applyAlignment="1" applyProtection="1">
      <alignment horizontal="center" vertical="center"/>
      <protection hidden="1"/>
    </xf>
    <xf numFmtId="2" fontId="0" fillId="34" borderId="0" xfId="0" applyNumberFormat="1" applyFill="1" applyAlignment="1" applyProtection="1">
      <alignment/>
      <protection hidden="1"/>
    </xf>
    <xf numFmtId="0" fontId="105" fillId="18" borderId="56" xfId="0" applyFont="1" applyFill="1" applyBorder="1" applyAlignment="1" applyProtection="1">
      <alignment horizontal="left" vertical="center"/>
      <protection hidden="1"/>
    </xf>
    <xf numFmtId="0" fontId="105" fillId="18" borderId="28" xfId="0" applyFont="1" applyFill="1" applyBorder="1" applyAlignment="1" applyProtection="1">
      <alignment horizontal="left" vertical="center"/>
      <protection hidden="1"/>
    </xf>
    <xf numFmtId="0" fontId="105" fillId="18" borderId="30" xfId="0" applyFont="1" applyFill="1" applyBorder="1" applyAlignment="1" applyProtection="1">
      <alignment horizontal="left" vertical="center"/>
      <protection hidden="1"/>
    </xf>
    <xf numFmtId="0" fontId="0" fillId="6" borderId="88" xfId="0" applyFill="1" applyBorder="1" applyAlignment="1" applyProtection="1">
      <alignment horizontal="center" vertical="center"/>
      <protection hidden="1"/>
    </xf>
    <xf numFmtId="0" fontId="72" fillId="6" borderId="83" xfId="0" applyFont="1" applyFill="1" applyBorder="1" applyAlignment="1" applyProtection="1">
      <alignment horizontal="center" vertical="center" wrapText="1"/>
      <protection hidden="1"/>
    </xf>
    <xf numFmtId="3" fontId="72" fillId="6" borderId="83" xfId="0" applyNumberFormat="1" applyFont="1" applyFill="1" applyBorder="1" applyAlignment="1" applyProtection="1">
      <alignment horizontal="center" vertical="center"/>
      <protection hidden="1"/>
    </xf>
    <xf numFmtId="164" fontId="72" fillId="6" borderId="89" xfId="0" applyNumberFormat="1" applyFont="1" applyFill="1" applyBorder="1" applyAlignment="1" applyProtection="1">
      <alignment horizontal="center" vertical="center"/>
      <protection hidden="1"/>
    </xf>
    <xf numFmtId="1" fontId="104" fillId="12" borderId="53" xfId="0" applyNumberFormat="1" applyFont="1" applyFill="1" applyBorder="1" applyAlignment="1" applyProtection="1">
      <alignment horizontal="center" vertical="center"/>
      <protection hidden="1"/>
    </xf>
    <xf numFmtId="1" fontId="0" fillId="6" borderId="50" xfId="0" applyNumberFormat="1" applyFill="1" applyBorder="1" applyAlignment="1" applyProtection="1">
      <alignment horizontal="center" vertical="center"/>
      <protection hidden="1"/>
    </xf>
    <xf numFmtId="1" fontId="0" fillId="6" borderId="17" xfId="0" applyNumberFormat="1" applyFill="1" applyBorder="1" applyAlignment="1" applyProtection="1">
      <alignment horizontal="center" vertical="center"/>
      <protection hidden="1"/>
    </xf>
    <xf numFmtId="0" fontId="0" fillId="6" borderId="52" xfId="0" applyFill="1" applyBorder="1" applyAlignment="1" applyProtection="1">
      <alignment horizontal="center" vertical="center" wrapText="1"/>
      <protection hidden="1"/>
    </xf>
    <xf numFmtId="0" fontId="72" fillId="6" borderId="53" xfId="0" applyFont="1" applyFill="1" applyBorder="1" applyAlignment="1" applyProtection="1">
      <alignment horizontal="center" vertical="center" wrapText="1"/>
      <protection hidden="1"/>
    </xf>
    <xf numFmtId="4" fontId="104" fillId="6" borderId="66" xfId="0" applyNumberFormat="1" applyFont="1" applyFill="1" applyBorder="1" applyAlignment="1" applyProtection="1">
      <alignment horizontal="center" vertical="center" wrapText="1"/>
      <protection hidden="1"/>
    </xf>
    <xf numFmtId="164" fontId="72" fillId="6" borderId="80" xfId="0" applyNumberFormat="1" applyFont="1" applyFill="1" applyBorder="1" applyAlignment="1" applyProtection="1">
      <alignment horizontal="center" vertical="center"/>
      <protection hidden="1"/>
    </xf>
    <xf numFmtId="3" fontId="0" fillId="12" borderId="85" xfId="0" applyNumberFormat="1" applyFill="1" applyBorder="1" applyAlignment="1" applyProtection="1">
      <alignment horizontal="center" vertical="center"/>
      <protection hidden="1"/>
    </xf>
    <xf numFmtId="3" fontId="0" fillId="12" borderId="82" xfId="0" applyNumberFormat="1" applyFill="1" applyBorder="1" applyAlignment="1" applyProtection="1">
      <alignment horizontal="center" vertical="center"/>
      <protection hidden="1"/>
    </xf>
    <xf numFmtId="3" fontId="0" fillId="12" borderId="17" xfId="0" applyNumberFormat="1" applyFill="1" applyBorder="1" applyAlignment="1" applyProtection="1">
      <alignment horizontal="center" vertical="center"/>
      <protection hidden="1"/>
    </xf>
    <xf numFmtId="3" fontId="0" fillId="12" borderId="37" xfId="0" applyNumberFormat="1" applyFill="1" applyBorder="1" applyAlignment="1" applyProtection="1">
      <alignment horizontal="center" vertical="center"/>
      <protection hidden="1"/>
    </xf>
    <xf numFmtId="3" fontId="0" fillId="12" borderId="69" xfId="0" applyNumberFormat="1" applyFill="1" applyBorder="1" applyAlignment="1" applyProtection="1">
      <alignment horizontal="center" vertical="center"/>
      <protection hidden="1"/>
    </xf>
    <xf numFmtId="0" fontId="0" fillId="6" borderId="85" xfId="0" applyFill="1" applyBorder="1" applyAlignment="1" applyProtection="1">
      <alignment horizontal="center" vertical="center"/>
      <protection hidden="1"/>
    </xf>
    <xf numFmtId="3" fontId="0" fillId="6" borderId="85" xfId="0" applyNumberFormat="1" applyFill="1" applyBorder="1" applyAlignment="1" applyProtection="1">
      <alignment horizontal="center" vertical="center"/>
      <protection hidden="1"/>
    </xf>
    <xf numFmtId="0" fontId="72" fillId="6" borderId="52" xfId="0" applyFont="1" applyFill="1" applyBorder="1" applyAlignment="1" applyProtection="1">
      <alignment vertical="center"/>
      <protection hidden="1"/>
    </xf>
    <xf numFmtId="0" fontId="72" fillId="6" borderId="53" xfId="0" applyFont="1" applyFill="1" applyBorder="1" applyAlignment="1" applyProtection="1">
      <alignment horizontal="center" vertical="center"/>
      <protection hidden="1"/>
    </xf>
    <xf numFmtId="3" fontId="72" fillId="6" borderId="53" xfId="0" applyNumberFormat="1" applyFont="1" applyFill="1" applyBorder="1" applyAlignment="1" applyProtection="1">
      <alignment horizontal="center" vertical="center"/>
      <protection hidden="1"/>
    </xf>
    <xf numFmtId="164" fontId="72" fillId="6" borderId="65" xfId="0" applyNumberFormat="1" applyFont="1" applyFill="1" applyBorder="1" applyAlignment="1" applyProtection="1">
      <alignment horizontal="center" vertical="center"/>
      <protection hidden="1"/>
    </xf>
    <xf numFmtId="4" fontId="104" fillId="6" borderId="53" xfId="0" applyNumberFormat="1" applyFont="1" applyFill="1" applyBorder="1" applyAlignment="1" applyProtection="1">
      <alignment horizontal="center" vertical="center" wrapText="1"/>
      <protection hidden="1"/>
    </xf>
    <xf numFmtId="0" fontId="72" fillId="12" borderId="85" xfId="0" applyFont="1" applyFill="1" applyBorder="1" applyAlignment="1" applyProtection="1">
      <alignment horizontal="center" vertical="center"/>
      <protection hidden="1"/>
    </xf>
    <xf numFmtId="3" fontId="72" fillId="6" borderId="82" xfId="0" applyNumberFormat="1" applyFont="1" applyFill="1" applyBorder="1" applyAlignment="1" applyProtection="1">
      <alignment horizontal="center" vertical="center"/>
      <protection hidden="1"/>
    </xf>
    <xf numFmtId="164" fontId="72" fillId="6" borderId="82" xfId="0" applyNumberFormat="1" applyFont="1" applyFill="1" applyBorder="1" applyAlignment="1" applyProtection="1">
      <alignment horizontal="center" vertical="center"/>
      <protection hidden="1"/>
    </xf>
    <xf numFmtId="0" fontId="72" fillId="12" borderId="17" xfId="0" applyFont="1" applyFill="1" applyBorder="1" applyAlignment="1" applyProtection="1">
      <alignment horizontal="center" vertical="center"/>
      <protection hidden="1"/>
    </xf>
    <xf numFmtId="3" fontId="72" fillId="6" borderId="17" xfId="0" applyNumberFormat="1" applyFont="1" applyFill="1" applyBorder="1" applyAlignment="1" applyProtection="1">
      <alignment horizontal="center" vertical="center"/>
      <protection hidden="1"/>
    </xf>
    <xf numFmtId="164" fontId="72" fillId="6" borderId="17" xfId="0" applyNumberFormat="1" applyFont="1" applyFill="1" applyBorder="1" applyAlignment="1" applyProtection="1">
      <alignment horizontal="center" vertical="center"/>
      <protection hidden="1"/>
    </xf>
    <xf numFmtId="0" fontId="72" fillId="12" borderId="37" xfId="0" applyFont="1" applyFill="1" applyBorder="1" applyAlignment="1" applyProtection="1">
      <alignment horizontal="center" vertical="center"/>
      <protection hidden="1"/>
    </xf>
    <xf numFmtId="3" fontId="72" fillId="6" borderId="50" xfId="0" applyNumberFormat="1" applyFont="1" applyFill="1" applyBorder="1" applyAlignment="1" applyProtection="1">
      <alignment horizontal="center" vertical="center"/>
      <protection hidden="1"/>
    </xf>
    <xf numFmtId="164" fontId="72" fillId="6" borderId="37" xfId="0" applyNumberFormat="1" applyFont="1" applyFill="1" applyBorder="1" applyAlignment="1" applyProtection="1">
      <alignment horizontal="center" vertical="center"/>
      <protection hidden="1"/>
    </xf>
    <xf numFmtId="0" fontId="72" fillId="6" borderId="85" xfId="0" applyFont="1" applyFill="1" applyBorder="1" applyAlignment="1" applyProtection="1">
      <alignment horizontal="center" vertical="center"/>
      <protection hidden="1"/>
    </xf>
    <xf numFmtId="3" fontId="72" fillId="6" borderId="85" xfId="0" applyNumberFormat="1" applyFont="1" applyFill="1" applyBorder="1" applyAlignment="1" applyProtection="1">
      <alignment horizontal="center" vertical="center"/>
      <protection hidden="1"/>
    </xf>
    <xf numFmtId="0" fontId="72" fillId="6" borderId="17" xfId="0" applyFont="1" applyFill="1" applyBorder="1" applyAlignment="1" applyProtection="1">
      <alignment horizontal="center" vertical="center"/>
      <protection hidden="1"/>
    </xf>
    <xf numFmtId="164" fontId="72" fillId="6" borderId="83" xfId="0" applyNumberFormat="1" applyFont="1" applyFill="1" applyBorder="1" applyAlignment="1" applyProtection="1">
      <alignment horizontal="center" vertical="center"/>
      <protection hidden="1"/>
    </xf>
    <xf numFmtId="0" fontId="72" fillId="6" borderId="37" xfId="0" applyFont="1" applyFill="1" applyBorder="1" applyAlignment="1" applyProtection="1">
      <alignment horizontal="center" vertical="center"/>
      <protection hidden="1"/>
    </xf>
    <xf numFmtId="3" fontId="72" fillId="6" borderId="37" xfId="0" applyNumberFormat="1" applyFont="1" applyFill="1" applyBorder="1" applyAlignment="1" applyProtection="1">
      <alignment horizontal="center" vertical="center"/>
      <protection hidden="1"/>
    </xf>
    <xf numFmtId="0" fontId="0" fillId="6" borderId="52" xfId="0" applyFill="1" applyBorder="1" applyAlignment="1" applyProtection="1">
      <alignment vertical="center"/>
      <protection hidden="1"/>
    </xf>
    <xf numFmtId="4" fontId="72" fillId="6" borderId="53" xfId="0" applyNumberFormat="1" applyFont="1" applyFill="1" applyBorder="1" applyAlignment="1" applyProtection="1">
      <alignment horizontal="center" vertical="center"/>
      <protection hidden="1"/>
    </xf>
    <xf numFmtId="0" fontId="0" fillId="12" borderId="83" xfId="0" applyFill="1" applyBorder="1" applyAlignment="1" applyProtection="1">
      <alignment horizontal="center" vertical="center"/>
      <protection hidden="1"/>
    </xf>
    <xf numFmtId="164" fontId="0" fillId="6" borderId="85" xfId="0" applyNumberFormat="1" applyFill="1" applyBorder="1" applyAlignment="1" applyProtection="1">
      <alignment horizontal="center" vertical="center"/>
      <protection hidden="1"/>
    </xf>
    <xf numFmtId="3" fontId="0" fillId="34" borderId="0" xfId="0" applyNumberFormat="1" applyFill="1" applyBorder="1" applyAlignment="1" applyProtection="1">
      <alignment vertical="center" wrapText="1"/>
      <protection hidden="1"/>
    </xf>
    <xf numFmtId="2" fontId="0" fillId="0" borderId="0" xfId="0" applyNumberFormat="1" applyAlignment="1" applyProtection="1">
      <alignment/>
      <protection hidden="1"/>
    </xf>
    <xf numFmtId="3" fontId="0" fillId="34" borderId="0" xfId="0" applyNumberFormat="1" applyFill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85" xfId="0" applyNumberFormat="1" applyFill="1" applyBorder="1" applyAlignment="1" applyProtection="1">
      <alignment horizontal="center" vertical="center"/>
      <protection hidden="1" locked="0"/>
    </xf>
    <xf numFmtId="0" fontId="0" fillId="0" borderId="82" xfId="0" applyNumberFormat="1" applyFill="1" applyBorder="1" applyAlignment="1" applyProtection="1">
      <alignment horizontal="center" vertical="center"/>
      <protection hidden="1" locked="0"/>
    </xf>
    <xf numFmtId="3" fontId="0" fillId="0" borderId="17" xfId="0" applyNumberFormat="1" applyFill="1" applyBorder="1" applyAlignment="1" applyProtection="1">
      <alignment horizontal="center" vertical="center"/>
      <protection hidden="1" locked="0"/>
    </xf>
    <xf numFmtId="3" fontId="0" fillId="0" borderId="37" xfId="0" applyNumberFormat="1" applyFill="1" applyBorder="1" applyAlignment="1" applyProtection="1">
      <alignment horizontal="center" vertical="center"/>
      <protection hidden="1" locked="0"/>
    </xf>
    <xf numFmtId="0" fontId="0" fillId="0" borderId="69" xfId="0" applyNumberFormat="1" applyFill="1" applyBorder="1" applyAlignment="1" applyProtection="1">
      <alignment horizontal="center" vertical="center"/>
      <protection hidden="1" locked="0"/>
    </xf>
    <xf numFmtId="0" fontId="72" fillId="0" borderId="85" xfId="0" applyNumberFormat="1" applyFont="1" applyFill="1" applyBorder="1" applyAlignment="1" applyProtection="1">
      <alignment horizontal="center" vertical="center"/>
      <protection hidden="1" locked="0"/>
    </xf>
    <xf numFmtId="0" fontId="72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72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85" xfId="0" applyFill="1" applyBorder="1" applyAlignment="1" applyProtection="1">
      <alignment horizontal="center" vertical="center"/>
      <protection hidden="1" locked="0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83" xfId="0" applyFill="1" applyBorder="1" applyAlignment="1" applyProtection="1">
      <alignment horizontal="center" vertical="center"/>
      <protection hidden="1" locked="0"/>
    </xf>
    <xf numFmtId="3" fontId="90" fillId="3" borderId="88" xfId="0" applyNumberFormat="1" applyFont="1" applyFill="1" applyBorder="1" applyAlignment="1" applyProtection="1">
      <alignment horizontal="center" vertical="center"/>
      <protection hidden="1"/>
    </xf>
    <xf numFmtId="3" fontId="7" fillId="3" borderId="83" xfId="0" applyNumberFormat="1" applyFont="1" applyFill="1" applyBorder="1" applyAlignment="1" applyProtection="1">
      <alignment horizontal="center" vertical="center"/>
      <protection hidden="1"/>
    </xf>
    <xf numFmtId="3" fontId="90" fillId="3" borderId="14" xfId="0" applyNumberFormat="1" applyFont="1" applyFill="1" applyBorder="1" applyAlignment="1" applyProtection="1">
      <alignment horizontal="center" vertical="center"/>
      <protection hidden="1"/>
    </xf>
    <xf numFmtId="3" fontId="90" fillId="3" borderId="12" xfId="0" applyNumberFormat="1" applyFont="1" applyFill="1" applyBorder="1" applyAlignment="1" applyProtection="1">
      <alignment horizontal="center" vertical="center"/>
      <protection hidden="1"/>
    </xf>
    <xf numFmtId="3" fontId="90" fillId="3" borderId="83" xfId="0" applyNumberFormat="1" applyFont="1" applyFill="1" applyBorder="1" applyAlignment="1" applyProtection="1">
      <alignment horizontal="center" vertical="center"/>
      <protection hidden="1"/>
    </xf>
    <xf numFmtId="3" fontId="90" fillId="3" borderId="90" xfId="0" applyNumberFormat="1" applyFont="1" applyFill="1" applyBorder="1" applyAlignment="1" applyProtection="1">
      <alignment horizontal="center" vertical="center"/>
      <protection hidden="1"/>
    </xf>
    <xf numFmtId="0" fontId="103" fillId="15" borderId="52" xfId="0" applyFont="1" applyFill="1" applyBorder="1" applyAlignment="1" applyProtection="1">
      <alignment horizontal="center" vertical="center"/>
      <protection hidden="1"/>
    </xf>
    <xf numFmtId="0" fontId="103" fillId="15" borderId="87" xfId="0" applyFont="1" applyFill="1" applyBorder="1" applyAlignment="1" applyProtection="1">
      <alignment horizontal="center" vertical="center"/>
      <protection hidden="1"/>
    </xf>
    <xf numFmtId="3" fontId="90" fillId="3" borderId="91" xfId="0" applyNumberFormat="1" applyFont="1" applyFill="1" applyBorder="1" applyAlignment="1" applyProtection="1">
      <alignment horizontal="center" vertical="center"/>
      <protection hidden="1"/>
    </xf>
    <xf numFmtId="1" fontId="92" fillId="36" borderId="65" xfId="0" applyNumberFormat="1" applyFont="1" applyFill="1" applyBorder="1" applyAlignment="1" applyProtection="1">
      <alignment horizontal="center" vertical="center"/>
      <protection hidden="1"/>
    </xf>
    <xf numFmtId="1" fontId="90" fillId="36" borderId="80" xfId="0" applyNumberFormat="1" applyFont="1" applyFill="1" applyBorder="1" applyAlignment="1" applyProtection="1">
      <alignment horizontal="center" vertical="center"/>
      <protection hidden="1"/>
    </xf>
    <xf numFmtId="165" fontId="0" fillId="39" borderId="36" xfId="0" applyNumberFormat="1" applyFill="1" applyBorder="1" applyAlignment="1" applyProtection="1">
      <alignment vertical="center" wrapText="1"/>
      <protection hidden="1"/>
    </xf>
    <xf numFmtId="165" fontId="0" fillId="0" borderId="36" xfId="0" applyNumberFormat="1" applyBorder="1" applyAlignment="1" applyProtection="1">
      <alignment vertical="center" wrapText="1"/>
      <protection hidden="1"/>
    </xf>
    <xf numFmtId="0" fontId="11" fillId="9" borderId="82" xfId="37" applyNumberFormat="1" applyFont="1" applyFill="1" applyBorder="1" applyAlignment="1" applyProtection="1">
      <alignment horizontal="center" textRotation="90" wrapText="1"/>
      <protection hidden="1"/>
    </xf>
    <xf numFmtId="0" fontId="103" fillId="9" borderId="0" xfId="0" applyFont="1" applyFill="1" applyBorder="1" applyAlignment="1" applyProtection="1">
      <alignment/>
      <protection hidden="1"/>
    </xf>
    <xf numFmtId="0" fontId="90" fillId="2" borderId="54" xfId="0" applyFont="1" applyFill="1" applyBorder="1" applyAlignment="1" applyProtection="1">
      <alignment vertical="center"/>
      <protection hidden="1"/>
    </xf>
    <xf numFmtId="0" fontId="94" fillId="34" borderId="35" xfId="0" applyFont="1" applyFill="1" applyBorder="1" applyAlignment="1" applyProtection="1">
      <alignment horizontal="center" vertical="center"/>
      <protection hidden="1"/>
    </xf>
    <xf numFmtId="3" fontId="90" fillId="34" borderId="0" xfId="0" applyNumberFormat="1" applyFont="1" applyFill="1" applyBorder="1" applyAlignment="1" applyProtection="1">
      <alignment/>
      <protection hidden="1"/>
    </xf>
    <xf numFmtId="0" fontId="90" fillId="34" borderId="36" xfId="0" applyFont="1" applyFill="1" applyBorder="1" applyAlignment="1" applyProtection="1">
      <alignment/>
      <protection hidden="1"/>
    </xf>
    <xf numFmtId="0" fontId="92" fillId="39" borderId="39" xfId="0" applyFont="1" applyFill="1" applyBorder="1" applyAlignment="1" applyProtection="1">
      <alignment vertical="center" wrapText="1"/>
      <protection hidden="1"/>
    </xf>
    <xf numFmtId="0" fontId="92" fillId="39" borderId="40" xfId="0" applyFont="1" applyFill="1" applyBorder="1" applyAlignment="1" applyProtection="1">
      <alignment vertical="center"/>
      <protection hidden="1"/>
    </xf>
    <xf numFmtId="0" fontId="92" fillId="39" borderId="92" xfId="0" applyFont="1" applyFill="1" applyBorder="1" applyAlignment="1" applyProtection="1">
      <alignment vertical="center"/>
      <protection hidden="1"/>
    </xf>
    <xf numFmtId="0" fontId="92" fillId="39" borderId="45" xfId="0" applyFont="1" applyFill="1" applyBorder="1" applyAlignment="1" applyProtection="1">
      <alignment vertical="center"/>
      <protection hidden="1"/>
    </xf>
    <xf numFmtId="0" fontId="92" fillId="39" borderId="46" xfId="0" applyFont="1" applyFill="1" applyBorder="1" applyAlignment="1" applyProtection="1">
      <alignment vertical="center"/>
      <protection hidden="1"/>
    </xf>
    <xf numFmtId="0" fontId="92" fillId="39" borderId="71" xfId="0" applyFont="1" applyFill="1" applyBorder="1" applyAlignment="1" applyProtection="1">
      <alignment vertical="center"/>
      <protection hidden="1"/>
    </xf>
    <xf numFmtId="0" fontId="103" fillId="38" borderId="0" xfId="0" applyFont="1" applyFill="1" applyBorder="1" applyAlignment="1" applyProtection="1">
      <alignment/>
      <protection hidden="1"/>
    </xf>
    <xf numFmtId="0" fontId="103" fillId="11" borderId="0" xfId="0" applyFont="1" applyFill="1" applyBorder="1" applyAlignment="1" applyProtection="1">
      <alignment/>
      <protection hidden="1"/>
    </xf>
    <xf numFmtId="0" fontId="0" fillId="0" borderId="53" xfId="0" applyFill="1" applyBorder="1" applyAlignment="1" applyProtection="1">
      <alignment horizontal="center" vertical="center" wrapText="1"/>
      <protection hidden="1" locked="0"/>
    </xf>
    <xf numFmtId="0" fontId="106" fillId="33" borderId="0" xfId="0" applyFont="1" applyFill="1" applyAlignment="1" applyProtection="1">
      <alignment horizontal="center" vertical="center" wrapText="1" shrinkToFit="1"/>
      <protection locked="0"/>
    </xf>
    <xf numFmtId="0" fontId="100" fillId="15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100" fillId="15" borderId="28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00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 vertical="center" wrapText="1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wrapText="1"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90" fillId="33" borderId="93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left" vertical="center"/>
    </xf>
    <xf numFmtId="0" fontId="90" fillId="33" borderId="95" xfId="0" applyFont="1" applyFill="1" applyBorder="1" applyAlignment="1">
      <alignment horizontal="left" vertical="center"/>
    </xf>
    <xf numFmtId="0" fontId="90" fillId="33" borderId="93" xfId="0" applyFont="1" applyFill="1" applyBorder="1" applyAlignment="1">
      <alignment horizontal="left" vertical="center" wrapText="1"/>
    </xf>
    <xf numFmtId="0" fontId="90" fillId="33" borderId="94" xfId="0" applyFont="1" applyFill="1" applyBorder="1" applyAlignment="1">
      <alignment horizontal="left" vertical="center" wrapText="1"/>
    </xf>
    <xf numFmtId="0" fontId="90" fillId="33" borderId="95" xfId="0" applyFont="1" applyFill="1" applyBorder="1" applyAlignment="1">
      <alignment horizontal="left" vertical="center" wrapText="1"/>
    </xf>
    <xf numFmtId="0" fontId="90" fillId="33" borderId="96" xfId="0" applyFont="1" applyFill="1" applyBorder="1" applyAlignment="1">
      <alignment horizontal="left" vertical="center"/>
    </xf>
    <xf numFmtId="0" fontId="90" fillId="33" borderId="97" xfId="0" applyFont="1" applyFill="1" applyBorder="1" applyAlignment="1">
      <alignment horizontal="left" vertical="center"/>
    </xf>
    <xf numFmtId="0" fontId="90" fillId="33" borderId="98" xfId="0" applyFont="1" applyFill="1" applyBorder="1" applyAlignment="1">
      <alignment horizontal="left" vertical="center"/>
    </xf>
    <xf numFmtId="0" fontId="107" fillId="33" borderId="0" xfId="0" applyFont="1" applyFill="1" applyAlignment="1" applyProtection="1">
      <alignment horizontal="center" vertical="top" wrapText="1"/>
      <protection locked="0"/>
    </xf>
    <xf numFmtId="0" fontId="107" fillId="33" borderId="0" xfId="0" applyFont="1" applyFill="1" applyAlignment="1" applyProtection="1">
      <alignment horizontal="center" vertical="top"/>
      <protection locked="0"/>
    </xf>
    <xf numFmtId="0" fontId="108" fillId="33" borderId="0" xfId="0" applyFont="1" applyFill="1" applyAlignment="1" applyProtection="1">
      <alignment horizontal="center" wrapText="1" shrinkToFit="1"/>
      <protection locked="0"/>
    </xf>
    <xf numFmtId="0" fontId="106" fillId="33" borderId="0" xfId="0" applyFont="1" applyFill="1" applyAlignment="1" applyProtection="1">
      <alignment horizontal="center" wrapText="1" shrinkToFit="1"/>
      <protection locked="0"/>
    </xf>
    <xf numFmtId="0" fontId="93" fillId="33" borderId="0" xfId="0" applyFont="1" applyFill="1" applyAlignment="1">
      <alignment horizontal="left" vertical="center" wrapText="1"/>
    </xf>
    <xf numFmtId="0" fontId="109" fillId="36" borderId="27" xfId="0" applyFont="1" applyFill="1" applyBorder="1" applyAlignment="1">
      <alignment horizontal="center" vertical="top"/>
    </xf>
    <xf numFmtId="0" fontId="109" fillId="36" borderId="23" xfId="0" applyFont="1" applyFill="1" applyBorder="1" applyAlignment="1">
      <alignment horizontal="center" vertical="top"/>
    </xf>
    <xf numFmtId="0" fontId="109" fillId="36" borderId="48" xfId="0" applyFont="1" applyFill="1" applyBorder="1" applyAlignment="1">
      <alignment horizontal="center" vertical="top"/>
    </xf>
    <xf numFmtId="0" fontId="106" fillId="33" borderId="0" xfId="0" applyFont="1" applyFill="1" applyAlignment="1" applyProtection="1">
      <alignment horizontal="left" vertical="center" wrapText="1"/>
      <protection locked="0"/>
    </xf>
    <xf numFmtId="0" fontId="90" fillId="33" borderId="99" xfId="0" applyFont="1" applyFill="1" applyBorder="1" applyAlignment="1">
      <alignment horizontal="left" vertical="center"/>
    </xf>
    <xf numFmtId="0" fontId="90" fillId="33" borderId="100" xfId="0" applyFont="1" applyFill="1" applyBorder="1" applyAlignment="1">
      <alignment horizontal="left" vertical="center"/>
    </xf>
    <xf numFmtId="0" fontId="90" fillId="33" borderId="101" xfId="0" applyFont="1" applyFill="1" applyBorder="1" applyAlignment="1">
      <alignment horizontal="left" vertical="center"/>
    </xf>
    <xf numFmtId="0" fontId="90" fillId="33" borderId="102" xfId="0" applyFont="1" applyFill="1" applyBorder="1" applyAlignment="1">
      <alignment horizontal="left" vertical="center" wrapText="1"/>
    </xf>
    <xf numFmtId="0" fontId="90" fillId="33" borderId="103" xfId="0" applyFont="1" applyFill="1" applyBorder="1" applyAlignment="1">
      <alignment horizontal="left" vertical="center" wrapText="1"/>
    </xf>
    <xf numFmtId="0" fontId="90" fillId="33" borderId="104" xfId="0" applyFont="1" applyFill="1" applyBorder="1" applyAlignment="1">
      <alignment horizontal="left" vertical="center" wrapText="1"/>
    </xf>
    <xf numFmtId="0" fontId="110" fillId="18" borderId="105" xfId="39" applyFont="1" applyFill="1" applyBorder="1" applyAlignment="1">
      <alignment horizontal="center" vertical="center" wrapText="1"/>
    </xf>
    <xf numFmtId="0" fontId="110" fillId="18" borderId="106" xfId="39" applyFont="1" applyFill="1" applyBorder="1" applyAlignment="1">
      <alignment horizontal="center" vertical="center"/>
    </xf>
    <xf numFmtId="0" fontId="110" fillId="18" borderId="107" xfId="39" applyFont="1" applyFill="1" applyBorder="1" applyAlignment="1">
      <alignment horizontal="center" vertical="center"/>
    </xf>
    <xf numFmtId="0" fontId="110" fillId="18" borderId="108" xfId="39" applyFont="1" applyFill="1" applyBorder="1" applyAlignment="1">
      <alignment horizontal="center" vertical="center"/>
    </xf>
    <xf numFmtId="0" fontId="110" fillId="18" borderId="0" xfId="39" applyFont="1" applyFill="1" applyBorder="1" applyAlignment="1">
      <alignment horizontal="center" vertical="center"/>
    </xf>
    <xf numFmtId="0" fontId="110" fillId="18" borderId="109" xfId="39" applyFont="1" applyFill="1" applyBorder="1" applyAlignment="1">
      <alignment horizontal="center" vertical="center"/>
    </xf>
    <xf numFmtId="0" fontId="110" fillId="18" borderId="110" xfId="39" applyFont="1" applyFill="1" applyBorder="1" applyAlignment="1">
      <alignment horizontal="center" vertical="center"/>
    </xf>
    <xf numFmtId="0" fontId="110" fillId="18" borderId="111" xfId="39" applyFont="1" applyFill="1" applyBorder="1" applyAlignment="1">
      <alignment horizontal="center" vertical="center"/>
    </xf>
    <xf numFmtId="0" fontId="110" fillId="18" borderId="112" xfId="39" applyFont="1" applyFill="1" applyBorder="1" applyAlignment="1">
      <alignment horizontal="center" vertical="center"/>
    </xf>
    <xf numFmtId="0" fontId="110" fillId="40" borderId="105" xfId="39" applyFont="1" applyFill="1" applyBorder="1" applyAlignment="1">
      <alignment horizontal="center" vertical="center" wrapText="1"/>
    </xf>
    <xf numFmtId="0" fontId="110" fillId="40" borderId="106" xfId="39" applyFont="1" applyFill="1" applyBorder="1" applyAlignment="1">
      <alignment horizontal="center" vertical="center"/>
    </xf>
    <xf numFmtId="0" fontId="110" fillId="40" borderId="107" xfId="39" applyFont="1" applyFill="1" applyBorder="1" applyAlignment="1">
      <alignment horizontal="center" vertical="center"/>
    </xf>
    <xf numFmtId="0" fontId="110" fillId="40" borderId="108" xfId="39" applyFont="1" applyFill="1" applyBorder="1" applyAlignment="1">
      <alignment horizontal="center" vertical="center"/>
    </xf>
    <xf numFmtId="0" fontId="110" fillId="40" borderId="0" xfId="39" applyFont="1" applyFill="1" applyBorder="1" applyAlignment="1">
      <alignment horizontal="center" vertical="center"/>
    </xf>
    <xf numFmtId="0" fontId="110" fillId="40" borderId="109" xfId="39" applyFont="1" applyFill="1" applyBorder="1" applyAlignment="1">
      <alignment horizontal="center" vertical="center"/>
    </xf>
    <xf numFmtId="0" fontId="110" fillId="40" borderId="110" xfId="39" applyFont="1" applyFill="1" applyBorder="1" applyAlignment="1">
      <alignment horizontal="center" vertical="center"/>
    </xf>
    <xf numFmtId="0" fontId="110" fillId="40" borderId="111" xfId="39" applyFont="1" applyFill="1" applyBorder="1" applyAlignment="1">
      <alignment horizontal="center" vertical="center"/>
    </xf>
    <xf numFmtId="0" fontId="110" fillId="40" borderId="112" xfId="39" applyFont="1" applyFill="1" applyBorder="1" applyAlignment="1">
      <alignment horizontal="center" vertical="center"/>
    </xf>
    <xf numFmtId="0" fontId="110" fillId="17" borderId="105" xfId="39" applyFont="1" applyFill="1" applyBorder="1" applyAlignment="1">
      <alignment horizontal="center" vertical="center" wrapText="1"/>
    </xf>
    <xf numFmtId="0" fontId="110" fillId="17" borderId="106" xfId="39" applyFont="1" applyFill="1" applyBorder="1" applyAlignment="1">
      <alignment horizontal="center" vertical="center"/>
    </xf>
    <xf numFmtId="0" fontId="110" fillId="17" borderId="107" xfId="39" applyFont="1" applyFill="1" applyBorder="1" applyAlignment="1">
      <alignment horizontal="center" vertical="center"/>
    </xf>
    <xf numFmtId="0" fontId="110" fillId="17" borderId="108" xfId="39" applyFont="1" applyFill="1" applyBorder="1" applyAlignment="1">
      <alignment horizontal="center" vertical="center"/>
    </xf>
    <xf numFmtId="0" fontId="110" fillId="17" borderId="0" xfId="39" applyFont="1" applyFill="1" applyBorder="1" applyAlignment="1">
      <alignment horizontal="center" vertical="center"/>
    </xf>
    <xf numFmtId="0" fontId="110" fillId="17" borderId="109" xfId="39" applyFont="1" applyFill="1" applyBorder="1" applyAlignment="1">
      <alignment horizontal="center" vertical="center"/>
    </xf>
    <xf numFmtId="0" fontId="110" fillId="17" borderId="110" xfId="39" applyFont="1" applyFill="1" applyBorder="1" applyAlignment="1">
      <alignment horizontal="center" vertical="center"/>
    </xf>
    <xf numFmtId="0" fontId="110" fillId="17" borderId="111" xfId="39" applyFont="1" applyFill="1" applyBorder="1" applyAlignment="1">
      <alignment horizontal="center" vertical="center"/>
    </xf>
    <xf numFmtId="0" fontId="110" fillId="17" borderId="112" xfId="39" applyFont="1" applyFill="1" applyBorder="1" applyAlignment="1">
      <alignment horizontal="center" vertical="center"/>
    </xf>
    <xf numFmtId="0" fontId="110" fillId="19" borderId="105" xfId="39" applyFont="1" applyFill="1" applyBorder="1" applyAlignment="1">
      <alignment horizontal="center" vertical="center" wrapText="1"/>
    </xf>
    <xf numFmtId="0" fontId="110" fillId="19" borderId="106" xfId="39" applyFont="1" applyFill="1" applyBorder="1" applyAlignment="1">
      <alignment horizontal="center" vertical="center" wrapText="1"/>
    </xf>
    <xf numFmtId="0" fontId="110" fillId="19" borderId="107" xfId="39" applyFont="1" applyFill="1" applyBorder="1" applyAlignment="1">
      <alignment horizontal="center" vertical="center" wrapText="1"/>
    </xf>
    <xf numFmtId="0" fontId="110" fillId="19" borderId="108" xfId="39" applyFont="1" applyFill="1" applyBorder="1" applyAlignment="1">
      <alignment horizontal="center" vertical="center" wrapText="1"/>
    </xf>
    <xf numFmtId="0" fontId="110" fillId="19" borderId="0" xfId="39" applyFont="1" applyFill="1" applyBorder="1" applyAlignment="1">
      <alignment horizontal="center" vertical="center" wrapText="1"/>
    </xf>
    <xf numFmtId="0" fontId="110" fillId="19" borderId="109" xfId="39" applyFont="1" applyFill="1" applyBorder="1" applyAlignment="1">
      <alignment horizontal="center" vertical="center" wrapText="1"/>
    </xf>
    <xf numFmtId="0" fontId="110" fillId="19" borderId="110" xfId="39" applyFont="1" applyFill="1" applyBorder="1" applyAlignment="1">
      <alignment horizontal="center" vertical="center" wrapText="1"/>
    </xf>
    <xf numFmtId="0" fontId="110" fillId="19" borderId="111" xfId="39" applyFont="1" applyFill="1" applyBorder="1" applyAlignment="1">
      <alignment horizontal="center" vertical="center" wrapText="1"/>
    </xf>
    <xf numFmtId="0" fontId="110" fillId="19" borderId="112" xfId="39" applyFont="1" applyFill="1" applyBorder="1" applyAlignment="1">
      <alignment horizontal="center" vertical="center" wrapText="1"/>
    </xf>
    <xf numFmtId="0" fontId="111" fillId="33" borderId="113" xfId="0" applyFont="1" applyFill="1" applyBorder="1" applyAlignment="1">
      <alignment horizontal="center"/>
    </xf>
    <xf numFmtId="0" fontId="110" fillId="14" borderId="105" xfId="39" applyFont="1" applyFill="1" applyBorder="1" applyAlignment="1">
      <alignment horizontal="center" vertical="center" wrapText="1"/>
    </xf>
    <xf numFmtId="0" fontId="110" fillId="14" borderId="106" xfId="39" applyFont="1" applyFill="1" applyBorder="1" applyAlignment="1">
      <alignment horizontal="center" vertical="center"/>
    </xf>
    <xf numFmtId="0" fontId="110" fillId="14" borderId="107" xfId="39" applyFont="1" applyFill="1" applyBorder="1" applyAlignment="1">
      <alignment horizontal="center" vertical="center"/>
    </xf>
    <xf numFmtId="0" fontId="110" fillId="14" borderId="108" xfId="39" applyFont="1" applyFill="1" applyBorder="1" applyAlignment="1">
      <alignment horizontal="center" vertical="center"/>
    </xf>
    <xf numFmtId="0" fontId="110" fillId="14" borderId="0" xfId="39" applyFont="1" applyFill="1" applyBorder="1" applyAlignment="1">
      <alignment horizontal="center" vertical="center"/>
    </xf>
    <xf numFmtId="0" fontId="110" fillId="14" borderId="109" xfId="39" applyFont="1" applyFill="1" applyBorder="1" applyAlignment="1">
      <alignment horizontal="center" vertical="center"/>
    </xf>
    <xf numFmtId="0" fontId="110" fillId="14" borderId="110" xfId="39" applyFont="1" applyFill="1" applyBorder="1" applyAlignment="1">
      <alignment horizontal="center" vertical="center"/>
    </xf>
    <xf numFmtId="0" fontId="110" fillId="14" borderId="111" xfId="39" applyFont="1" applyFill="1" applyBorder="1" applyAlignment="1">
      <alignment horizontal="center" vertical="center"/>
    </xf>
    <xf numFmtId="0" fontId="110" fillId="14" borderId="112" xfId="39" applyFont="1" applyFill="1" applyBorder="1" applyAlignment="1">
      <alignment horizontal="center" vertical="center"/>
    </xf>
    <xf numFmtId="0" fontId="110" fillId="15" borderId="105" xfId="39" applyFont="1" applyFill="1" applyBorder="1" applyAlignment="1">
      <alignment horizontal="center" vertical="center" wrapText="1"/>
    </xf>
    <xf numFmtId="0" fontId="110" fillId="15" borderId="106" xfId="39" applyFont="1" applyFill="1" applyBorder="1" applyAlignment="1">
      <alignment horizontal="center" vertical="center"/>
    </xf>
    <xf numFmtId="0" fontId="110" fillId="15" borderId="107" xfId="39" applyFont="1" applyFill="1" applyBorder="1" applyAlignment="1">
      <alignment horizontal="center" vertical="center"/>
    </xf>
    <xf numFmtId="0" fontId="110" fillId="15" borderId="108" xfId="39" applyFont="1" applyFill="1" applyBorder="1" applyAlignment="1">
      <alignment horizontal="center" vertical="center"/>
    </xf>
    <xf numFmtId="0" fontId="110" fillId="15" borderId="0" xfId="39" applyFont="1" applyFill="1" applyBorder="1" applyAlignment="1">
      <alignment horizontal="center" vertical="center"/>
    </xf>
    <xf numFmtId="0" fontId="110" fillId="15" borderId="109" xfId="39" applyFont="1" applyFill="1" applyBorder="1" applyAlignment="1">
      <alignment horizontal="center" vertical="center"/>
    </xf>
    <xf numFmtId="0" fontId="110" fillId="15" borderId="110" xfId="39" applyFont="1" applyFill="1" applyBorder="1" applyAlignment="1">
      <alignment horizontal="center" vertical="center"/>
    </xf>
    <xf numFmtId="0" fontId="110" fillId="15" borderId="111" xfId="39" applyFont="1" applyFill="1" applyBorder="1" applyAlignment="1">
      <alignment horizontal="center" vertical="center"/>
    </xf>
    <xf numFmtId="0" fontId="110" fillId="15" borderId="112" xfId="39" applyFont="1" applyFill="1" applyBorder="1" applyAlignment="1">
      <alignment horizontal="center" vertical="center"/>
    </xf>
    <xf numFmtId="0" fontId="112" fillId="34" borderId="39" xfId="39" applyFont="1" applyFill="1" applyBorder="1" applyAlignment="1" applyProtection="1">
      <alignment horizontal="center" vertical="top"/>
      <protection hidden="1"/>
    </xf>
    <xf numFmtId="0" fontId="112" fillId="34" borderId="40" xfId="39" applyFont="1" applyFill="1" applyBorder="1" applyAlignment="1" applyProtection="1">
      <alignment horizontal="center" vertical="top"/>
      <protection hidden="1"/>
    </xf>
    <xf numFmtId="0" fontId="112" fillId="34" borderId="63" xfId="39" applyFont="1" applyFill="1" applyBorder="1" applyAlignment="1" applyProtection="1">
      <alignment horizontal="center" vertical="top"/>
      <protection hidden="1"/>
    </xf>
    <xf numFmtId="0" fontId="113" fillId="9" borderId="39" xfId="0" applyFont="1" applyFill="1" applyBorder="1" applyAlignment="1" applyProtection="1">
      <alignment horizontal="center" vertical="center" wrapText="1"/>
      <protection hidden="1"/>
    </xf>
    <xf numFmtId="0" fontId="113" fillId="9" borderId="40" xfId="0" applyFont="1" applyFill="1" applyBorder="1" applyAlignment="1" applyProtection="1">
      <alignment horizontal="center" vertical="center" wrapText="1"/>
      <protection hidden="1"/>
    </xf>
    <xf numFmtId="0" fontId="113" fillId="9" borderId="63" xfId="0" applyFont="1" applyFill="1" applyBorder="1" applyAlignment="1" applyProtection="1">
      <alignment horizontal="center" vertical="center" wrapText="1"/>
      <protection hidden="1"/>
    </xf>
    <xf numFmtId="0" fontId="113" fillId="9" borderId="35" xfId="0" applyFont="1" applyFill="1" applyBorder="1" applyAlignment="1" applyProtection="1">
      <alignment horizontal="center" vertical="center" wrapText="1"/>
      <protection hidden="1"/>
    </xf>
    <xf numFmtId="0" fontId="113" fillId="9" borderId="0" xfId="0" applyFont="1" applyFill="1" applyBorder="1" applyAlignment="1" applyProtection="1">
      <alignment horizontal="center" vertical="center" wrapText="1"/>
      <protection hidden="1"/>
    </xf>
    <xf numFmtId="0" fontId="113" fillId="9" borderId="36" xfId="0" applyFont="1" applyFill="1" applyBorder="1" applyAlignment="1" applyProtection="1">
      <alignment horizontal="center" vertical="center" wrapText="1"/>
      <protection hidden="1"/>
    </xf>
    <xf numFmtId="0" fontId="100" fillId="9" borderId="63" xfId="0" applyFont="1" applyFill="1" applyBorder="1" applyAlignment="1" applyProtection="1">
      <alignment horizontal="center" vertical="center" wrapText="1"/>
      <protection hidden="1"/>
    </xf>
    <xf numFmtId="0" fontId="100" fillId="9" borderId="36" xfId="0" applyFont="1" applyFill="1" applyBorder="1" applyAlignment="1" applyProtection="1">
      <alignment horizontal="center" vertical="center" wrapText="1"/>
      <protection hidden="1"/>
    </xf>
    <xf numFmtId="0" fontId="10" fillId="9" borderId="72" xfId="37" applyNumberFormat="1" applyFont="1" applyFill="1" applyBorder="1" applyAlignment="1" applyProtection="1">
      <alignment horizontal="center" vertical="center" wrapText="1"/>
      <protection hidden="1"/>
    </xf>
    <xf numFmtId="0" fontId="10" fillId="9" borderId="73" xfId="37" applyNumberFormat="1" applyFont="1" applyFill="1" applyBorder="1" applyAlignment="1" applyProtection="1">
      <alignment horizontal="center" vertical="center" wrapText="1"/>
      <protection hidden="1"/>
    </xf>
    <xf numFmtId="0" fontId="11" fillId="9" borderId="85" xfId="0" applyNumberFormat="1" applyFont="1" applyFill="1" applyBorder="1" applyAlignment="1" applyProtection="1">
      <alignment horizontal="center" textRotation="90" wrapText="1"/>
      <protection hidden="1"/>
    </xf>
    <xf numFmtId="0" fontId="11" fillId="9" borderId="17" xfId="0" applyNumberFormat="1" applyFont="1" applyFill="1" applyBorder="1" applyAlignment="1" applyProtection="1">
      <alignment horizontal="center" textRotation="90" wrapText="1"/>
      <protection hidden="1"/>
    </xf>
    <xf numFmtId="0" fontId="11" fillId="9" borderId="85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17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83" xfId="37" applyNumberFormat="1" applyFont="1" applyFill="1" applyBorder="1" applyAlignment="1" applyProtection="1">
      <alignment horizontal="center" textRotation="90" wrapText="1"/>
      <protection hidden="1"/>
    </xf>
    <xf numFmtId="0" fontId="97" fillId="9" borderId="82" xfId="0" applyNumberFormat="1" applyFont="1" applyFill="1" applyBorder="1" applyAlignment="1" applyProtection="1">
      <alignment horizontal="center" textRotation="90" wrapText="1"/>
      <protection hidden="1"/>
    </xf>
    <xf numFmtId="0" fontId="97" fillId="9" borderId="44" xfId="0" applyNumberFormat="1" applyFont="1" applyFill="1" applyBorder="1" applyAlignment="1" applyProtection="1">
      <alignment horizontal="center" textRotation="90" wrapText="1"/>
      <protection hidden="1"/>
    </xf>
    <xf numFmtId="0" fontId="97" fillId="9" borderId="50" xfId="0" applyNumberFormat="1" applyFont="1" applyFill="1" applyBorder="1" applyAlignment="1" applyProtection="1">
      <alignment horizontal="center" textRotation="90" wrapText="1"/>
      <protection hidden="1"/>
    </xf>
    <xf numFmtId="3" fontId="100" fillId="9" borderId="34" xfId="0" applyNumberFormat="1" applyFont="1" applyFill="1" applyBorder="1" applyAlignment="1" applyProtection="1">
      <alignment horizontal="center" vertical="center" wrapText="1"/>
      <protection hidden="1"/>
    </xf>
    <xf numFmtId="3" fontId="100" fillId="9" borderId="25" xfId="0" applyNumberFormat="1" applyFont="1" applyFill="1" applyBorder="1" applyAlignment="1" applyProtection="1">
      <alignment horizontal="center" vertical="center" wrapText="1"/>
      <protection hidden="1"/>
    </xf>
    <xf numFmtId="0" fontId="101" fillId="9" borderId="0" xfId="0" applyFont="1" applyFill="1" applyBorder="1" applyAlignment="1" applyProtection="1">
      <alignment horizontal="left" vertical="top"/>
      <protection hidden="1"/>
    </xf>
    <xf numFmtId="0" fontId="11" fillId="9" borderId="114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27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14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115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48" xfId="37" applyNumberFormat="1" applyFont="1" applyFill="1" applyBorder="1" applyAlignment="1" applyProtection="1">
      <alignment horizontal="center" textRotation="90" wrapText="1"/>
      <protection hidden="1"/>
    </xf>
    <xf numFmtId="0" fontId="11" fillId="9" borderId="12" xfId="37" applyNumberFormat="1" applyFont="1" applyFill="1" applyBorder="1" applyAlignment="1" applyProtection="1">
      <alignment horizontal="center" textRotation="90" wrapText="1"/>
      <protection hidden="1"/>
    </xf>
    <xf numFmtId="0" fontId="100" fillId="15" borderId="56" xfId="0" applyFont="1" applyFill="1" applyBorder="1" applyAlignment="1" applyProtection="1">
      <alignment horizontal="left" vertical="center" indent="1"/>
      <protection hidden="1"/>
    </xf>
    <xf numFmtId="0" fontId="100" fillId="15" borderId="28" xfId="0" applyFont="1" applyFill="1" applyBorder="1" applyAlignment="1" applyProtection="1">
      <alignment horizontal="left" vertical="center" indent="1"/>
      <protection hidden="1"/>
    </xf>
    <xf numFmtId="0" fontId="90" fillId="3" borderId="32" xfId="0" applyFont="1" applyFill="1" applyBorder="1" applyAlignment="1" applyProtection="1">
      <alignment horizontal="left" vertical="center" wrapText="1"/>
      <protection hidden="1"/>
    </xf>
    <xf numFmtId="0" fontId="90" fillId="3" borderId="42" xfId="0" applyFont="1" applyFill="1" applyBorder="1" applyAlignment="1" applyProtection="1">
      <alignment horizontal="left" vertical="center" wrapText="1"/>
      <protection hidden="1"/>
    </xf>
    <xf numFmtId="0" fontId="90" fillId="3" borderId="22" xfId="0" applyFont="1" applyFill="1" applyBorder="1" applyAlignment="1" applyProtection="1">
      <alignment horizontal="left" vertical="center" wrapText="1"/>
      <protection hidden="1"/>
    </xf>
    <xf numFmtId="0" fontId="90" fillId="3" borderId="23" xfId="0" applyFont="1" applyFill="1" applyBorder="1" applyAlignment="1" applyProtection="1">
      <alignment horizontal="left" vertical="center" wrapText="1"/>
      <protection hidden="1"/>
    </xf>
    <xf numFmtId="0" fontId="90" fillId="3" borderId="43" xfId="0" applyFont="1" applyFill="1" applyBorder="1" applyAlignment="1" applyProtection="1">
      <alignment horizontal="left" vertical="center" wrapText="1"/>
      <protection hidden="1"/>
    </xf>
    <xf numFmtId="0" fontId="90" fillId="3" borderId="21" xfId="0" applyFont="1" applyFill="1" applyBorder="1" applyAlignment="1" applyProtection="1">
      <alignment horizontal="left" vertical="center" wrapText="1"/>
      <protection hidden="1"/>
    </xf>
    <xf numFmtId="0" fontId="94" fillId="8" borderId="43" xfId="0" applyFont="1" applyFill="1" applyBorder="1" applyAlignment="1" applyProtection="1">
      <alignment horizontal="left" vertical="center"/>
      <protection hidden="1"/>
    </xf>
    <xf numFmtId="0" fontId="90" fillId="8" borderId="23" xfId="0" applyFont="1" applyFill="1" applyBorder="1" applyAlignment="1" applyProtection="1">
      <alignment horizontal="left" vertical="center"/>
      <protection hidden="1"/>
    </xf>
    <xf numFmtId="0" fontId="90" fillId="8" borderId="21" xfId="0" applyFont="1" applyFill="1" applyBorder="1" applyAlignment="1" applyProtection="1">
      <alignment horizontal="left" vertical="center"/>
      <protection hidden="1"/>
    </xf>
    <xf numFmtId="0" fontId="7" fillId="2" borderId="27" xfId="0" applyNumberFormat="1" applyFont="1" applyFill="1" applyBorder="1" applyAlignment="1" applyProtection="1">
      <alignment horizontal="left" vertical="center"/>
      <protection hidden="1"/>
    </xf>
    <xf numFmtId="0" fontId="7" fillId="2" borderId="23" xfId="0" applyNumberFormat="1" applyFont="1" applyFill="1" applyBorder="1" applyAlignment="1" applyProtection="1">
      <alignment horizontal="left" vertical="center"/>
      <protection hidden="1"/>
    </xf>
    <xf numFmtId="0" fontId="7" fillId="2" borderId="48" xfId="0" applyNumberFormat="1" applyFont="1" applyFill="1" applyBorder="1" applyAlignment="1" applyProtection="1">
      <alignment horizontal="left" vertical="center"/>
      <protection hidden="1"/>
    </xf>
    <xf numFmtId="0" fontId="99" fillId="2" borderId="54" xfId="0" applyFont="1" applyFill="1" applyBorder="1" applyAlignment="1" applyProtection="1">
      <alignment horizontal="left" vertical="center" wrapText="1"/>
      <protection hidden="1"/>
    </xf>
    <xf numFmtId="0" fontId="99" fillId="2" borderId="17" xfId="0" applyFont="1" applyFill="1" applyBorder="1" applyAlignment="1" applyProtection="1">
      <alignment horizontal="left" vertical="center"/>
      <protection hidden="1"/>
    </xf>
    <xf numFmtId="0" fontId="99" fillId="2" borderId="25" xfId="0" applyFont="1" applyFill="1" applyBorder="1" applyAlignment="1" applyProtection="1">
      <alignment horizontal="left" vertical="center"/>
      <protection hidden="1"/>
    </xf>
    <xf numFmtId="0" fontId="7" fillId="2" borderId="27" xfId="37" applyNumberFormat="1" applyFont="1" applyFill="1" applyBorder="1" applyAlignment="1" applyProtection="1">
      <alignment horizontal="left" vertical="center" wrapText="1"/>
      <protection hidden="1"/>
    </xf>
    <xf numFmtId="0" fontId="7" fillId="2" borderId="23" xfId="37" applyNumberFormat="1" applyFont="1" applyFill="1" applyBorder="1" applyAlignment="1" applyProtection="1">
      <alignment horizontal="left" vertical="center" wrapText="1"/>
      <protection hidden="1"/>
    </xf>
    <xf numFmtId="0" fontId="7" fillId="2" borderId="48" xfId="37" applyNumberFormat="1" applyFont="1" applyFill="1" applyBorder="1" applyAlignment="1" applyProtection="1">
      <alignment horizontal="left" vertical="center" wrapText="1"/>
      <protection hidden="1"/>
    </xf>
    <xf numFmtId="0" fontId="7" fillId="2" borderId="54" xfId="0" applyFont="1" applyFill="1" applyBorder="1" applyAlignment="1" applyProtection="1">
      <alignment horizontal="left" vertical="center" wrapText="1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54" xfId="0" applyFont="1" applyFill="1" applyBorder="1" applyAlignment="1" applyProtection="1">
      <alignment horizontal="left" vertical="center"/>
      <protection hidden="1"/>
    </xf>
    <xf numFmtId="0" fontId="7" fillId="2" borderId="27" xfId="0" applyNumberFormat="1" applyFont="1" applyFill="1" applyBorder="1" applyAlignment="1" applyProtection="1">
      <alignment horizontal="left" vertical="center" wrapText="1"/>
      <protection hidden="1"/>
    </xf>
    <xf numFmtId="0" fontId="7" fillId="2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2" borderId="48" xfId="0" applyNumberFormat="1" applyFont="1" applyFill="1" applyBorder="1" applyAlignment="1" applyProtection="1">
      <alignment horizontal="left" vertical="center" wrapText="1"/>
      <protection hidden="1"/>
    </xf>
    <xf numFmtId="0" fontId="90" fillId="2" borderId="88" xfId="0" applyFont="1" applyFill="1" applyBorder="1" applyAlignment="1" applyProtection="1">
      <alignment horizontal="center" vertical="center"/>
      <protection hidden="1"/>
    </xf>
    <xf numFmtId="0" fontId="90" fillId="2" borderId="77" xfId="0" applyFont="1" applyFill="1" applyBorder="1" applyAlignment="1" applyProtection="1">
      <alignment horizontal="center" vertical="center"/>
      <protection hidden="1"/>
    </xf>
    <xf numFmtId="0" fontId="90" fillId="2" borderId="61" xfId="0" applyFont="1" applyFill="1" applyBorder="1" applyAlignment="1" applyProtection="1">
      <alignment horizontal="center" vertical="center"/>
      <protection hidden="1"/>
    </xf>
    <xf numFmtId="0" fontId="90" fillId="2" borderId="86" xfId="0" applyFont="1" applyFill="1" applyBorder="1" applyAlignment="1" applyProtection="1">
      <alignment horizontal="center" vertical="center"/>
      <protection hidden="1"/>
    </xf>
    <xf numFmtId="0" fontId="90" fillId="2" borderId="116" xfId="0" applyNumberFormat="1" applyFont="1" applyFill="1" applyBorder="1" applyAlignment="1" applyProtection="1">
      <alignment horizontal="left" vertical="center"/>
      <protection hidden="1"/>
    </xf>
    <xf numFmtId="0" fontId="90" fillId="2" borderId="60" xfId="0" applyNumberFormat="1" applyFont="1" applyFill="1" applyBorder="1" applyAlignment="1" applyProtection="1">
      <alignment horizontal="left" vertical="center"/>
      <protection hidden="1"/>
    </xf>
    <xf numFmtId="0" fontId="90" fillId="2" borderId="58" xfId="0" applyNumberFormat="1" applyFont="1" applyFill="1" applyBorder="1" applyAlignment="1" applyProtection="1">
      <alignment horizontal="left" vertical="center"/>
      <protection hidden="1"/>
    </xf>
    <xf numFmtId="0" fontId="7" fillId="2" borderId="55" xfId="0" applyFont="1" applyFill="1" applyBorder="1" applyAlignment="1" applyProtection="1">
      <alignment horizontal="left" vertical="center" wrapText="1"/>
      <protection hidden="1"/>
    </xf>
    <xf numFmtId="0" fontId="7" fillId="2" borderId="37" xfId="0" applyFont="1" applyFill="1" applyBorder="1" applyAlignment="1" applyProtection="1">
      <alignment horizontal="left" vertical="center" wrapText="1"/>
      <protection hidden="1"/>
    </xf>
    <xf numFmtId="0" fontId="7" fillId="2" borderId="38" xfId="0" applyFont="1" applyFill="1" applyBorder="1" applyAlignment="1" applyProtection="1">
      <alignment horizontal="left" vertical="center" wrapText="1"/>
      <protection hidden="1"/>
    </xf>
    <xf numFmtId="0" fontId="11" fillId="38" borderId="85" xfId="37" applyNumberFormat="1" applyFont="1" applyFill="1" applyBorder="1" applyAlignment="1" applyProtection="1">
      <alignment horizontal="center" textRotation="90" wrapText="1"/>
      <protection hidden="1"/>
    </xf>
    <xf numFmtId="0" fontId="11" fillId="38" borderId="17" xfId="37" applyNumberFormat="1" applyFont="1" applyFill="1" applyBorder="1" applyAlignment="1" applyProtection="1">
      <alignment horizontal="center" textRotation="90" wrapText="1"/>
      <protection hidden="1"/>
    </xf>
    <xf numFmtId="0" fontId="11" fillId="38" borderId="83" xfId="37" applyNumberFormat="1" applyFont="1" applyFill="1" applyBorder="1" applyAlignment="1" applyProtection="1">
      <alignment horizontal="center" textRotation="90" wrapText="1"/>
      <protection hidden="1"/>
    </xf>
    <xf numFmtId="0" fontId="11" fillId="38" borderId="85" xfId="0" applyNumberFormat="1" applyFont="1" applyFill="1" applyBorder="1" applyAlignment="1" applyProtection="1">
      <alignment horizontal="center" textRotation="90" wrapText="1"/>
      <protection hidden="1"/>
    </xf>
    <xf numFmtId="0" fontId="11" fillId="38" borderId="17" xfId="0" applyNumberFormat="1" applyFont="1" applyFill="1" applyBorder="1" applyAlignment="1" applyProtection="1">
      <alignment horizontal="center" textRotation="90" wrapText="1"/>
      <protection hidden="1"/>
    </xf>
    <xf numFmtId="0" fontId="11" fillId="38" borderId="83" xfId="0" applyNumberFormat="1" applyFont="1" applyFill="1" applyBorder="1" applyAlignment="1" applyProtection="1">
      <alignment horizontal="center" textRotation="90" wrapText="1"/>
      <protection hidden="1"/>
    </xf>
    <xf numFmtId="0" fontId="112" fillId="34" borderId="56" xfId="39" applyFont="1" applyFill="1" applyBorder="1" applyAlignment="1" applyProtection="1">
      <alignment horizontal="center" vertical="top"/>
      <protection hidden="1"/>
    </xf>
    <xf numFmtId="0" fontId="112" fillId="34" borderId="28" xfId="39" applyFont="1" applyFill="1" applyBorder="1" applyAlignment="1" applyProtection="1">
      <alignment horizontal="center" vertical="top"/>
      <protection hidden="1"/>
    </xf>
    <xf numFmtId="0" fontId="112" fillId="34" borderId="30" xfId="39" applyFont="1" applyFill="1" applyBorder="1" applyAlignment="1" applyProtection="1">
      <alignment horizontal="center" vertical="top"/>
      <protection hidden="1"/>
    </xf>
    <xf numFmtId="0" fontId="113" fillId="38" borderId="39" xfId="0" applyFont="1" applyFill="1" applyBorder="1" applyAlignment="1" applyProtection="1">
      <alignment horizontal="center" vertical="center" wrapText="1"/>
      <protection hidden="1"/>
    </xf>
    <xf numFmtId="0" fontId="113" fillId="38" borderId="40" xfId="0" applyFont="1" applyFill="1" applyBorder="1" applyAlignment="1" applyProtection="1">
      <alignment horizontal="center" vertical="center" wrapText="1"/>
      <protection hidden="1"/>
    </xf>
    <xf numFmtId="0" fontId="113" fillId="38" borderId="63" xfId="0" applyFont="1" applyFill="1" applyBorder="1" applyAlignment="1" applyProtection="1">
      <alignment horizontal="center" vertical="center" wrapText="1"/>
      <protection hidden="1"/>
    </xf>
    <xf numFmtId="0" fontId="113" fillId="38" borderId="35" xfId="0" applyFont="1" applyFill="1" applyBorder="1" applyAlignment="1" applyProtection="1">
      <alignment horizontal="center" vertical="center" wrapText="1"/>
      <protection hidden="1"/>
    </xf>
    <xf numFmtId="0" fontId="113" fillId="38" borderId="0" xfId="0" applyFont="1" applyFill="1" applyBorder="1" applyAlignment="1" applyProtection="1">
      <alignment horizontal="center" vertical="center" wrapText="1"/>
      <protection hidden="1"/>
    </xf>
    <xf numFmtId="0" fontId="113" fillId="38" borderId="36" xfId="0" applyFont="1" applyFill="1" applyBorder="1" applyAlignment="1" applyProtection="1">
      <alignment horizontal="center" vertical="center" wrapText="1"/>
      <protection hidden="1"/>
    </xf>
    <xf numFmtId="0" fontId="100" fillId="38" borderId="63" xfId="0" applyFont="1" applyFill="1" applyBorder="1" applyAlignment="1" applyProtection="1">
      <alignment horizontal="center" vertical="center" wrapText="1"/>
      <protection hidden="1"/>
    </xf>
    <xf numFmtId="0" fontId="100" fillId="38" borderId="36" xfId="0" applyFont="1" applyFill="1" applyBorder="1" applyAlignment="1" applyProtection="1">
      <alignment horizontal="center" vertical="center" wrapText="1"/>
      <protection hidden="1"/>
    </xf>
    <xf numFmtId="0" fontId="10" fillId="38" borderId="72" xfId="37" applyNumberFormat="1" applyFont="1" applyFill="1" applyBorder="1" applyAlignment="1" applyProtection="1">
      <alignment horizontal="center" vertical="center" wrapText="1"/>
      <protection hidden="1"/>
    </xf>
    <xf numFmtId="0" fontId="10" fillId="38" borderId="73" xfId="37" applyNumberFormat="1" applyFont="1" applyFill="1" applyBorder="1" applyAlignment="1" applyProtection="1">
      <alignment horizontal="center" vertical="center" wrapText="1"/>
      <protection hidden="1"/>
    </xf>
    <xf numFmtId="0" fontId="101" fillId="14" borderId="0" xfId="0" applyFont="1" applyFill="1" applyBorder="1" applyAlignment="1" applyProtection="1">
      <alignment horizontal="left" vertical="top"/>
      <protection hidden="1"/>
    </xf>
    <xf numFmtId="0" fontId="97" fillId="38" borderId="82" xfId="0" applyNumberFormat="1" applyFont="1" applyFill="1" applyBorder="1" applyAlignment="1" applyProtection="1">
      <alignment horizontal="center" textRotation="90" wrapText="1"/>
      <protection hidden="1"/>
    </xf>
    <xf numFmtId="0" fontId="97" fillId="38" borderId="44" xfId="0" applyNumberFormat="1" applyFont="1" applyFill="1" applyBorder="1" applyAlignment="1" applyProtection="1">
      <alignment horizontal="center" textRotation="90" wrapText="1"/>
      <protection hidden="1"/>
    </xf>
    <xf numFmtId="0" fontId="97" fillId="38" borderId="50" xfId="0" applyNumberFormat="1" applyFont="1" applyFill="1" applyBorder="1" applyAlignment="1" applyProtection="1">
      <alignment horizontal="center" textRotation="90" wrapText="1"/>
      <protection hidden="1"/>
    </xf>
    <xf numFmtId="3" fontId="100" fillId="38" borderId="34" xfId="0" applyNumberFormat="1" applyFont="1" applyFill="1" applyBorder="1" applyAlignment="1" applyProtection="1">
      <alignment horizontal="center" vertical="center" wrapText="1"/>
      <protection hidden="1"/>
    </xf>
    <xf numFmtId="3" fontId="100" fillId="38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5" borderId="43" xfId="0" applyFont="1" applyFill="1" applyBorder="1" applyAlignment="1" applyProtection="1">
      <alignment horizontal="left" vertical="center" wrapText="1"/>
      <protection hidden="1"/>
    </xf>
    <xf numFmtId="0" fontId="90" fillId="35" borderId="23" xfId="0" applyFont="1" applyFill="1" applyBorder="1" applyAlignment="1" applyProtection="1">
      <alignment horizontal="left" vertical="center" wrapText="1"/>
      <protection hidden="1"/>
    </xf>
    <xf numFmtId="0" fontId="90" fillId="35" borderId="21" xfId="0" applyFont="1" applyFill="1" applyBorder="1" applyAlignment="1" applyProtection="1">
      <alignment horizontal="left" vertical="center" wrapText="1"/>
      <protection hidden="1"/>
    </xf>
    <xf numFmtId="0" fontId="100" fillId="36" borderId="56" xfId="0" applyFont="1" applyFill="1" applyBorder="1" applyAlignment="1" applyProtection="1">
      <alignment horizontal="left" vertical="center" indent="1"/>
      <protection hidden="1"/>
    </xf>
    <xf numFmtId="0" fontId="100" fillId="36" borderId="28" xfId="0" applyFont="1" applyFill="1" applyBorder="1" applyAlignment="1" applyProtection="1">
      <alignment horizontal="left" vertical="center" indent="1"/>
      <protection hidden="1"/>
    </xf>
    <xf numFmtId="0" fontId="92" fillId="14" borderId="39" xfId="0" applyFont="1" applyFill="1" applyBorder="1" applyAlignment="1" applyProtection="1">
      <alignment horizontal="left" vertical="center" wrapText="1"/>
      <protection hidden="1"/>
    </xf>
    <xf numFmtId="0" fontId="92" fillId="14" borderId="40" xfId="0" applyFont="1" applyFill="1" applyBorder="1" applyAlignment="1" applyProtection="1">
      <alignment horizontal="left" vertical="center"/>
      <protection hidden="1"/>
    </xf>
    <xf numFmtId="0" fontId="92" fillId="14" borderId="92" xfId="0" applyFont="1" applyFill="1" applyBorder="1" applyAlignment="1" applyProtection="1">
      <alignment horizontal="left" vertical="center"/>
      <protection hidden="1"/>
    </xf>
    <xf numFmtId="0" fontId="92" fillId="14" borderId="45" xfId="0" applyFont="1" applyFill="1" applyBorder="1" applyAlignment="1" applyProtection="1">
      <alignment horizontal="left" vertical="center"/>
      <protection hidden="1"/>
    </xf>
    <xf numFmtId="0" fontId="92" fillId="14" borderId="46" xfId="0" applyFont="1" applyFill="1" applyBorder="1" applyAlignment="1" applyProtection="1">
      <alignment horizontal="left" vertical="center"/>
      <protection hidden="1"/>
    </xf>
    <xf numFmtId="0" fontId="92" fillId="14" borderId="71" xfId="0" applyFont="1" applyFill="1" applyBorder="1" applyAlignment="1" applyProtection="1">
      <alignment horizontal="left" vertical="center"/>
      <protection hidden="1"/>
    </xf>
    <xf numFmtId="0" fontId="101" fillId="38" borderId="0" xfId="0" applyFont="1" applyFill="1" applyBorder="1" applyAlignment="1" applyProtection="1">
      <alignment horizontal="left" vertical="top"/>
      <protection hidden="1"/>
    </xf>
    <xf numFmtId="0" fontId="92" fillId="14" borderId="40" xfId="0" applyFont="1" applyFill="1" applyBorder="1" applyAlignment="1" applyProtection="1">
      <alignment horizontal="left" vertical="center" wrapText="1"/>
      <protection hidden="1"/>
    </xf>
    <xf numFmtId="0" fontId="92" fillId="14" borderId="92" xfId="0" applyFont="1" applyFill="1" applyBorder="1" applyAlignment="1" applyProtection="1">
      <alignment horizontal="left" vertical="center" wrapText="1"/>
      <protection hidden="1"/>
    </xf>
    <xf numFmtId="0" fontId="92" fillId="14" borderId="45" xfId="0" applyFont="1" applyFill="1" applyBorder="1" applyAlignment="1" applyProtection="1">
      <alignment horizontal="left" vertical="center" wrapText="1"/>
      <protection hidden="1"/>
    </xf>
    <xf numFmtId="0" fontId="92" fillId="14" borderId="46" xfId="0" applyFont="1" applyFill="1" applyBorder="1" applyAlignment="1" applyProtection="1">
      <alignment horizontal="left" vertical="center" wrapText="1"/>
      <protection hidden="1"/>
    </xf>
    <xf numFmtId="0" fontId="92" fillId="14" borderId="71" xfId="0" applyFont="1" applyFill="1" applyBorder="1" applyAlignment="1" applyProtection="1">
      <alignment horizontal="left" vertical="center" wrapText="1"/>
      <protection hidden="1"/>
    </xf>
    <xf numFmtId="0" fontId="11" fillId="11" borderId="85" xfId="37" applyNumberFormat="1" applyFont="1" applyFill="1" applyBorder="1" applyAlignment="1" applyProtection="1">
      <alignment horizontal="center" textRotation="90" wrapText="1"/>
      <protection hidden="1"/>
    </xf>
    <xf numFmtId="0" fontId="11" fillId="11" borderId="17" xfId="37" applyNumberFormat="1" applyFont="1" applyFill="1" applyBorder="1" applyAlignment="1" applyProtection="1">
      <alignment horizontal="center" textRotation="90" wrapText="1"/>
      <protection hidden="1"/>
    </xf>
    <xf numFmtId="0" fontId="11" fillId="11" borderId="83" xfId="37" applyNumberFormat="1" applyFont="1" applyFill="1" applyBorder="1" applyAlignment="1" applyProtection="1">
      <alignment horizontal="center" textRotation="90" wrapText="1"/>
      <protection hidden="1"/>
    </xf>
    <xf numFmtId="0" fontId="11" fillId="11" borderId="27" xfId="37" applyFont="1" applyFill="1" applyBorder="1" applyAlignment="1" applyProtection="1">
      <alignment horizontal="center" vertical="center" wrapText="1" readingOrder="1"/>
      <protection hidden="1"/>
    </xf>
    <xf numFmtId="0" fontId="11" fillId="11" borderId="23" xfId="37" applyFont="1" applyFill="1" applyBorder="1" applyAlignment="1" applyProtection="1">
      <alignment horizontal="center" vertical="center" wrapText="1" readingOrder="1"/>
      <protection hidden="1"/>
    </xf>
    <xf numFmtId="0" fontId="11" fillId="11" borderId="48" xfId="37" applyFont="1" applyFill="1" applyBorder="1" applyAlignment="1" applyProtection="1">
      <alignment horizontal="center" vertical="center" wrapText="1" readingOrder="1"/>
      <protection hidden="1"/>
    </xf>
    <xf numFmtId="0" fontId="11" fillId="11" borderId="85" xfId="0" applyNumberFormat="1" applyFont="1" applyFill="1" applyBorder="1" applyAlignment="1" applyProtection="1">
      <alignment horizontal="center" textRotation="90" wrapText="1"/>
      <protection hidden="1"/>
    </xf>
    <xf numFmtId="0" fontId="11" fillId="11" borderId="17" xfId="0" applyNumberFormat="1" applyFont="1" applyFill="1" applyBorder="1" applyAlignment="1" applyProtection="1">
      <alignment horizontal="center" textRotation="90" wrapText="1"/>
      <protection hidden="1"/>
    </xf>
    <xf numFmtId="0" fontId="11" fillId="11" borderId="83" xfId="0" applyNumberFormat="1" applyFont="1" applyFill="1" applyBorder="1" applyAlignment="1" applyProtection="1">
      <alignment horizontal="center" textRotation="90" wrapText="1"/>
      <protection hidden="1"/>
    </xf>
    <xf numFmtId="0" fontId="97" fillId="11" borderId="82" xfId="0" applyNumberFormat="1" applyFont="1" applyFill="1" applyBorder="1" applyAlignment="1" applyProtection="1">
      <alignment horizontal="center" textRotation="90" wrapText="1"/>
      <protection hidden="1"/>
    </xf>
    <xf numFmtId="0" fontId="97" fillId="11" borderId="44" xfId="0" applyNumberFormat="1" applyFont="1" applyFill="1" applyBorder="1" applyAlignment="1" applyProtection="1">
      <alignment horizontal="center" textRotation="90" wrapText="1"/>
      <protection hidden="1"/>
    </xf>
    <xf numFmtId="0" fontId="97" fillId="11" borderId="50" xfId="0" applyNumberFormat="1" applyFont="1" applyFill="1" applyBorder="1" applyAlignment="1" applyProtection="1">
      <alignment horizontal="center" textRotation="90" wrapText="1"/>
      <protection hidden="1"/>
    </xf>
    <xf numFmtId="0" fontId="10" fillId="11" borderId="72" xfId="37" applyNumberFormat="1" applyFont="1" applyFill="1" applyBorder="1" applyAlignment="1" applyProtection="1">
      <alignment horizontal="center" vertical="center" wrapText="1"/>
      <protection hidden="1"/>
    </xf>
    <xf numFmtId="0" fontId="10" fillId="11" borderId="73" xfId="37" applyNumberFormat="1" applyFont="1" applyFill="1" applyBorder="1" applyAlignment="1" applyProtection="1">
      <alignment horizontal="center" vertical="center" wrapText="1"/>
      <protection hidden="1"/>
    </xf>
    <xf numFmtId="3" fontId="100" fillId="11" borderId="34" xfId="0" applyNumberFormat="1" applyFont="1" applyFill="1" applyBorder="1" applyAlignment="1" applyProtection="1">
      <alignment horizontal="center" vertical="center" wrapText="1"/>
      <protection hidden="1"/>
    </xf>
    <xf numFmtId="3" fontId="100" fillId="11" borderId="25" xfId="0" applyNumberFormat="1" applyFont="1" applyFill="1" applyBorder="1" applyAlignment="1" applyProtection="1">
      <alignment horizontal="center" vertical="center" wrapText="1"/>
      <protection hidden="1"/>
    </xf>
    <xf numFmtId="0" fontId="100" fillId="11" borderId="63" xfId="0" applyFont="1" applyFill="1" applyBorder="1" applyAlignment="1" applyProtection="1">
      <alignment horizontal="center" vertical="center" wrapText="1"/>
      <protection hidden="1"/>
    </xf>
    <xf numFmtId="0" fontId="100" fillId="11" borderId="36" xfId="0" applyFont="1" applyFill="1" applyBorder="1" applyAlignment="1" applyProtection="1">
      <alignment horizontal="center" vertical="center" wrapText="1"/>
      <protection hidden="1"/>
    </xf>
    <xf numFmtId="0" fontId="113" fillId="11" borderId="39" xfId="0" applyFont="1" applyFill="1" applyBorder="1" applyAlignment="1" applyProtection="1">
      <alignment horizontal="center" vertical="center" wrapText="1"/>
      <protection hidden="1"/>
    </xf>
    <xf numFmtId="0" fontId="113" fillId="11" borderId="40" xfId="0" applyFont="1" applyFill="1" applyBorder="1" applyAlignment="1" applyProtection="1">
      <alignment horizontal="center" vertical="center" wrapText="1"/>
      <protection hidden="1"/>
    </xf>
    <xf numFmtId="0" fontId="113" fillId="11" borderId="63" xfId="0" applyFont="1" applyFill="1" applyBorder="1" applyAlignment="1" applyProtection="1">
      <alignment horizontal="center" vertical="center" wrapText="1"/>
      <protection hidden="1"/>
    </xf>
    <xf numFmtId="0" fontId="113" fillId="11" borderId="35" xfId="0" applyFont="1" applyFill="1" applyBorder="1" applyAlignment="1" applyProtection="1">
      <alignment horizontal="center" vertical="center" wrapText="1"/>
      <protection hidden="1"/>
    </xf>
    <xf numFmtId="0" fontId="113" fillId="11" borderId="0" xfId="0" applyFont="1" applyFill="1" applyBorder="1" applyAlignment="1" applyProtection="1">
      <alignment horizontal="center" vertical="center" wrapText="1"/>
      <protection hidden="1"/>
    </xf>
    <xf numFmtId="0" fontId="113" fillId="11" borderId="36" xfId="0" applyFont="1" applyFill="1" applyBorder="1" applyAlignment="1" applyProtection="1">
      <alignment horizontal="center" vertical="center" wrapText="1"/>
      <protection hidden="1"/>
    </xf>
    <xf numFmtId="0" fontId="101" fillId="11" borderId="0" xfId="0" applyFont="1" applyFill="1" applyBorder="1" applyAlignment="1" applyProtection="1">
      <alignment horizontal="left" vertical="top"/>
      <protection hidden="1"/>
    </xf>
    <xf numFmtId="0" fontId="72" fillId="3" borderId="39" xfId="0" applyFont="1" applyFill="1" applyBorder="1" applyAlignment="1" applyProtection="1">
      <alignment horizontal="center" vertical="center" wrapText="1"/>
      <protection hidden="1"/>
    </xf>
    <xf numFmtId="0" fontId="72" fillId="3" borderId="63" xfId="0" applyFont="1" applyFill="1" applyBorder="1" applyAlignment="1" applyProtection="1">
      <alignment horizontal="center" vertical="center" wrapText="1"/>
      <protection hidden="1"/>
    </xf>
    <xf numFmtId="0" fontId="72" fillId="3" borderId="35" xfId="0" applyFont="1" applyFill="1" applyBorder="1" applyAlignment="1" applyProtection="1">
      <alignment horizontal="center" vertical="center" wrapText="1"/>
      <protection hidden="1"/>
    </xf>
    <xf numFmtId="0" fontId="72" fillId="3" borderId="36" xfId="0" applyFont="1" applyFill="1" applyBorder="1" applyAlignment="1" applyProtection="1">
      <alignment horizontal="center" vertical="center" wrapText="1"/>
      <protection hidden="1"/>
    </xf>
    <xf numFmtId="0" fontId="72" fillId="35" borderId="39" xfId="0" applyFont="1" applyFill="1" applyBorder="1" applyAlignment="1" applyProtection="1">
      <alignment horizontal="center" vertical="center"/>
      <protection hidden="1"/>
    </xf>
    <xf numFmtId="0" fontId="72" fillId="35" borderId="40" xfId="0" applyFont="1" applyFill="1" applyBorder="1" applyAlignment="1" applyProtection="1">
      <alignment horizontal="center" vertical="center"/>
      <protection hidden="1"/>
    </xf>
    <xf numFmtId="0" fontId="72" fillId="35" borderId="63" xfId="0" applyFont="1" applyFill="1" applyBorder="1" applyAlignment="1" applyProtection="1">
      <alignment horizontal="center" vertical="center"/>
      <protection hidden="1"/>
    </xf>
    <xf numFmtId="0" fontId="72" fillId="35" borderId="35" xfId="0" applyFont="1" applyFill="1" applyBorder="1" applyAlignment="1" applyProtection="1">
      <alignment horizontal="center" vertical="center"/>
      <protection hidden="1"/>
    </xf>
    <xf numFmtId="0" fontId="72" fillId="35" borderId="0" xfId="0" applyFont="1" applyFill="1" applyBorder="1" applyAlignment="1" applyProtection="1">
      <alignment horizontal="center" vertical="center"/>
      <protection hidden="1"/>
    </xf>
    <xf numFmtId="0" fontId="72" fillId="35" borderId="47" xfId="0" applyFont="1" applyFill="1" applyBorder="1" applyAlignment="1" applyProtection="1">
      <alignment horizontal="center" vertical="center"/>
      <protection hidden="1"/>
    </xf>
    <xf numFmtId="0" fontId="72" fillId="3" borderId="39" xfId="0" applyFont="1" applyFill="1" applyBorder="1" applyAlignment="1" applyProtection="1">
      <alignment horizontal="center"/>
      <protection hidden="1"/>
    </xf>
    <xf numFmtId="0" fontId="72" fillId="3" borderId="40" xfId="0" applyFont="1" applyFill="1" applyBorder="1" applyAlignment="1" applyProtection="1">
      <alignment horizontal="center"/>
      <protection hidden="1"/>
    </xf>
    <xf numFmtId="0" fontId="72" fillId="3" borderId="63" xfId="0" applyFont="1" applyFill="1" applyBorder="1" applyAlignment="1" applyProtection="1">
      <alignment horizontal="center"/>
      <protection hidden="1"/>
    </xf>
    <xf numFmtId="0" fontId="72" fillId="3" borderId="55" xfId="0" applyFont="1" applyFill="1" applyBorder="1" applyAlignment="1" applyProtection="1">
      <alignment horizontal="center"/>
      <protection hidden="1"/>
    </xf>
    <xf numFmtId="0" fontId="72" fillId="3" borderId="37" xfId="0" applyFont="1" applyFill="1" applyBorder="1" applyAlignment="1" applyProtection="1">
      <alignment horizontal="center"/>
      <protection hidden="1"/>
    </xf>
    <xf numFmtId="0" fontId="72" fillId="3" borderId="116" xfId="0" applyFont="1" applyFill="1" applyBorder="1" applyAlignment="1" applyProtection="1">
      <alignment horizontal="center"/>
      <protection hidden="1"/>
    </xf>
    <xf numFmtId="0" fontId="72" fillId="3" borderId="38" xfId="0" applyFont="1" applyFill="1" applyBorder="1" applyAlignment="1" applyProtection="1">
      <alignment horizontal="center"/>
      <protection hidden="1"/>
    </xf>
    <xf numFmtId="42" fontId="72" fillId="3" borderId="39" xfId="0" applyNumberFormat="1" applyFont="1" applyFill="1" applyBorder="1" applyAlignment="1" applyProtection="1">
      <alignment horizontal="center" wrapText="1"/>
      <protection hidden="1"/>
    </xf>
    <xf numFmtId="42" fontId="72" fillId="3" borderId="63" xfId="0" applyNumberFormat="1" applyFont="1" applyFill="1" applyBorder="1" applyAlignment="1" applyProtection="1">
      <alignment horizontal="center" wrapText="1"/>
      <protection hidden="1"/>
    </xf>
    <xf numFmtId="42" fontId="72" fillId="3" borderId="45" xfId="0" applyNumberFormat="1" applyFont="1" applyFill="1" applyBorder="1" applyAlignment="1" applyProtection="1">
      <alignment horizontal="center" wrapText="1"/>
      <protection hidden="1"/>
    </xf>
    <xf numFmtId="42" fontId="72" fillId="3" borderId="47" xfId="0" applyNumberFormat="1" applyFont="1" applyFill="1" applyBorder="1" applyAlignment="1" applyProtection="1">
      <alignment horizontal="center" wrapText="1"/>
      <protection hidden="1"/>
    </xf>
    <xf numFmtId="0" fontId="72" fillId="3" borderId="39" xfId="0" applyFont="1" applyFill="1" applyBorder="1" applyAlignment="1" applyProtection="1">
      <alignment horizontal="center" vertical="center"/>
      <protection hidden="1"/>
    </xf>
    <xf numFmtId="0" fontId="72" fillId="3" borderId="40" xfId="0" applyFont="1" applyFill="1" applyBorder="1" applyAlignment="1" applyProtection="1">
      <alignment horizontal="center" vertical="center"/>
      <protection hidden="1"/>
    </xf>
    <xf numFmtId="0" fontId="72" fillId="3" borderId="63" xfId="0" applyFont="1" applyFill="1" applyBorder="1" applyAlignment="1" applyProtection="1">
      <alignment horizontal="center" vertical="center"/>
      <protection hidden="1"/>
    </xf>
    <xf numFmtId="0" fontId="72" fillId="3" borderId="45" xfId="0" applyFont="1" applyFill="1" applyBorder="1" applyAlignment="1" applyProtection="1">
      <alignment horizontal="center" vertical="center"/>
      <protection hidden="1"/>
    </xf>
    <xf numFmtId="0" fontId="72" fillId="3" borderId="46" xfId="0" applyFont="1" applyFill="1" applyBorder="1" applyAlignment="1" applyProtection="1">
      <alignment horizontal="center" vertical="center"/>
      <protection hidden="1"/>
    </xf>
    <xf numFmtId="0" fontId="72" fillId="3" borderId="47" xfId="0" applyFont="1" applyFill="1" applyBorder="1" applyAlignment="1" applyProtection="1">
      <alignment horizontal="center" vertical="center"/>
      <protection hidden="1"/>
    </xf>
    <xf numFmtId="0" fontId="21" fillId="13" borderId="40" xfId="0" applyFont="1" applyFill="1" applyBorder="1" applyAlignment="1" applyProtection="1">
      <alignment horizontal="left" wrapText="1"/>
      <protection hidden="1"/>
    </xf>
    <xf numFmtId="0" fontId="102" fillId="13" borderId="40" xfId="0" applyFont="1" applyFill="1" applyBorder="1" applyAlignment="1" applyProtection="1">
      <alignment horizontal="left" wrapText="1"/>
      <protection hidden="1"/>
    </xf>
    <xf numFmtId="0" fontId="102" fillId="13" borderId="63" xfId="0" applyFont="1" applyFill="1" applyBorder="1" applyAlignment="1" applyProtection="1">
      <alignment horizontal="left" wrapText="1"/>
      <protection hidden="1"/>
    </xf>
    <xf numFmtId="0" fontId="102" fillId="13" borderId="0" xfId="0" applyFont="1" applyFill="1" applyBorder="1" applyAlignment="1" applyProtection="1">
      <alignment horizontal="left" wrapText="1"/>
      <protection hidden="1"/>
    </xf>
    <xf numFmtId="0" fontId="102" fillId="13" borderId="36" xfId="0" applyFont="1" applyFill="1" applyBorder="1" applyAlignment="1" applyProtection="1">
      <alignment horizontal="left" wrapText="1"/>
      <protection hidden="1"/>
    </xf>
    <xf numFmtId="0" fontId="102" fillId="13" borderId="0" xfId="0" applyFont="1" applyFill="1" applyBorder="1" applyAlignment="1" applyProtection="1">
      <alignment horizontal="left" vertical="center" wrapText="1"/>
      <protection hidden="1"/>
    </xf>
    <xf numFmtId="0" fontId="102" fillId="13" borderId="36" xfId="0" applyFont="1" applyFill="1" applyBorder="1" applyAlignment="1" applyProtection="1">
      <alignment horizontal="left" vertical="center" wrapText="1"/>
      <protection hidden="1"/>
    </xf>
    <xf numFmtId="0" fontId="21" fillId="13" borderId="45" xfId="0" applyFont="1" applyFill="1" applyBorder="1" applyAlignment="1" applyProtection="1">
      <alignment horizontal="left" vertical="center" wrapText="1"/>
      <protection hidden="1"/>
    </xf>
    <xf numFmtId="0" fontId="102" fillId="13" borderId="46" xfId="0" applyFont="1" applyFill="1" applyBorder="1" applyAlignment="1" applyProtection="1">
      <alignment horizontal="left" vertical="center" wrapText="1"/>
      <protection hidden="1"/>
    </xf>
    <xf numFmtId="0" fontId="102" fillId="13" borderId="47" xfId="0" applyFont="1" applyFill="1" applyBorder="1" applyAlignment="1" applyProtection="1">
      <alignment horizontal="left" vertical="center" wrapText="1"/>
      <protection hidden="1"/>
    </xf>
    <xf numFmtId="0" fontId="114" fillId="13" borderId="0" xfId="39" applyFont="1" applyFill="1" applyBorder="1" applyAlignment="1" applyProtection="1">
      <alignment horizontal="left" vertical="center"/>
      <protection hidden="1"/>
    </xf>
    <xf numFmtId="0" fontId="114" fillId="13" borderId="36" xfId="39" applyFont="1" applyFill="1" applyBorder="1" applyAlignment="1" applyProtection="1">
      <alignment horizontal="left" vertical="center"/>
      <protection hidden="1"/>
    </xf>
    <xf numFmtId="0" fontId="72" fillId="35" borderId="39" xfId="0" applyFont="1" applyFill="1" applyBorder="1" applyAlignment="1" applyProtection="1">
      <alignment horizontal="center" vertical="center" wrapText="1"/>
      <protection hidden="1"/>
    </xf>
    <xf numFmtId="0" fontId="72" fillId="35" borderId="63" xfId="0" applyFont="1" applyFill="1" applyBorder="1" applyAlignment="1" applyProtection="1">
      <alignment horizontal="center" vertical="center" wrapText="1"/>
      <protection hidden="1"/>
    </xf>
    <xf numFmtId="0" fontId="72" fillId="35" borderId="45" xfId="0" applyFont="1" applyFill="1" applyBorder="1" applyAlignment="1" applyProtection="1">
      <alignment horizontal="center" vertical="center" wrapText="1"/>
      <protection hidden="1"/>
    </xf>
    <xf numFmtId="0" fontId="72" fillId="35" borderId="36" xfId="0" applyFont="1" applyFill="1" applyBorder="1" applyAlignment="1" applyProtection="1">
      <alignment horizontal="center" vertical="center" wrapText="1"/>
      <protection hidden="1"/>
    </xf>
    <xf numFmtId="0" fontId="112" fillId="34" borderId="56" xfId="39" applyFont="1" applyFill="1" applyBorder="1" applyAlignment="1" applyProtection="1">
      <alignment horizontal="center" vertical="center"/>
      <protection hidden="1"/>
    </xf>
    <xf numFmtId="0" fontId="112" fillId="34" borderId="28" xfId="39" applyFont="1" applyFill="1" applyBorder="1" applyAlignment="1" applyProtection="1">
      <alignment horizontal="center" vertical="center"/>
      <protection hidden="1"/>
    </xf>
    <xf numFmtId="0" fontId="112" fillId="34" borderId="30" xfId="39" applyFont="1" applyFill="1" applyBorder="1" applyAlignment="1" applyProtection="1">
      <alignment horizontal="center" vertical="center"/>
      <protection hidden="1"/>
    </xf>
    <xf numFmtId="0" fontId="72" fillId="35" borderId="117" xfId="0" applyFont="1" applyFill="1" applyBorder="1" applyAlignment="1" applyProtection="1">
      <alignment horizontal="center" vertical="center"/>
      <protection hidden="1"/>
    </xf>
    <xf numFmtId="0" fontId="72" fillId="35" borderId="85" xfId="0" applyFont="1" applyFill="1" applyBorder="1" applyAlignment="1" applyProtection="1">
      <alignment horizontal="center" vertical="center"/>
      <protection hidden="1"/>
    </xf>
    <xf numFmtId="0" fontId="72" fillId="35" borderId="34" xfId="0" applyFont="1" applyFill="1" applyBorder="1" applyAlignment="1" applyProtection="1">
      <alignment horizontal="center" vertical="center"/>
      <protection hidden="1"/>
    </xf>
    <xf numFmtId="42" fontId="72" fillId="35" borderId="39" xfId="0" applyNumberFormat="1" applyFont="1" applyFill="1" applyBorder="1" applyAlignment="1" applyProtection="1">
      <alignment horizontal="center" vertical="center" wrapText="1"/>
      <protection hidden="1"/>
    </xf>
    <xf numFmtId="42" fontId="72" fillId="35" borderId="63" xfId="0" applyNumberFormat="1" applyFont="1" applyFill="1" applyBorder="1" applyAlignment="1" applyProtection="1">
      <alignment horizontal="center" vertical="center" wrapText="1"/>
      <protection hidden="1"/>
    </xf>
    <xf numFmtId="42" fontId="72" fillId="35" borderId="45" xfId="0" applyNumberFormat="1" applyFont="1" applyFill="1" applyBorder="1" applyAlignment="1" applyProtection="1">
      <alignment horizontal="center" vertical="center" wrapText="1"/>
      <protection hidden="1"/>
    </xf>
    <xf numFmtId="42" fontId="72" fillId="35" borderId="47" xfId="0" applyNumberFormat="1" applyFont="1" applyFill="1" applyBorder="1" applyAlignment="1" applyProtection="1">
      <alignment horizontal="center" vertical="center" wrapText="1"/>
      <protection hidden="1"/>
    </xf>
    <xf numFmtId="0" fontId="72" fillId="35" borderId="55" xfId="0" applyFont="1" applyFill="1" applyBorder="1" applyAlignment="1" applyProtection="1">
      <alignment horizontal="center" vertical="center"/>
      <protection hidden="1"/>
    </xf>
    <xf numFmtId="0" fontId="72" fillId="35" borderId="37" xfId="0" applyFont="1" applyFill="1" applyBorder="1" applyAlignment="1" applyProtection="1">
      <alignment horizontal="center" vertical="center"/>
      <protection hidden="1"/>
    </xf>
    <xf numFmtId="0" fontId="72" fillId="35" borderId="116" xfId="0" applyFont="1" applyFill="1" applyBorder="1" applyAlignment="1" applyProtection="1">
      <alignment horizontal="center" vertical="center"/>
      <protection hidden="1"/>
    </xf>
    <xf numFmtId="0" fontId="72" fillId="35" borderId="38" xfId="0" applyFont="1" applyFill="1" applyBorder="1" applyAlignment="1" applyProtection="1">
      <alignment horizontal="center" vertical="center"/>
      <protection hidden="1"/>
    </xf>
    <xf numFmtId="164" fontId="0" fillId="12" borderId="63" xfId="0" applyNumberFormat="1" applyFill="1" applyBorder="1" applyAlignment="1" applyProtection="1">
      <alignment horizontal="center" vertical="center"/>
      <protection hidden="1"/>
    </xf>
    <xf numFmtId="164" fontId="0" fillId="12" borderId="36" xfId="0" applyNumberFormat="1" applyFill="1" applyBorder="1" applyAlignment="1" applyProtection="1">
      <alignment horizontal="center" vertical="center"/>
      <protection hidden="1"/>
    </xf>
    <xf numFmtId="164" fontId="0" fillId="12" borderId="47" xfId="0" applyNumberFormat="1" applyFill="1" applyBorder="1" applyAlignment="1" applyProtection="1">
      <alignment horizontal="center" vertical="center"/>
      <protection hidden="1"/>
    </xf>
    <xf numFmtId="164" fontId="0" fillId="6" borderId="36" xfId="0" applyNumberFormat="1" applyFill="1" applyBorder="1" applyAlignment="1" applyProtection="1">
      <alignment horizontal="center" vertical="center"/>
      <protection hidden="1"/>
    </xf>
    <xf numFmtId="164" fontId="0" fillId="6" borderId="47" xfId="0" applyNumberFormat="1" applyFill="1" applyBorder="1" applyAlignment="1" applyProtection="1">
      <alignment horizontal="center" vertical="center"/>
      <protection hidden="1"/>
    </xf>
    <xf numFmtId="3" fontId="0" fillId="6" borderId="44" xfId="0" applyNumberFormat="1" applyFill="1" applyBorder="1" applyAlignment="1" applyProtection="1">
      <alignment horizontal="center" vertical="center"/>
      <protection hidden="1"/>
    </xf>
    <xf numFmtId="3" fontId="0" fillId="6" borderId="69" xfId="0" applyNumberFormat="1" applyFill="1" applyBorder="1" applyAlignment="1" applyProtection="1">
      <alignment horizontal="center" vertical="center"/>
      <protection hidden="1"/>
    </xf>
    <xf numFmtId="0" fontId="105" fillId="18" borderId="56" xfId="0" applyFont="1" applyFill="1" applyBorder="1" applyAlignment="1" applyProtection="1">
      <alignment horizontal="left" vertical="center"/>
      <protection hidden="1"/>
    </xf>
    <xf numFmtId="0" fontId="105" fillId="18" borderId="28" xfId="0" applyFont="1" applyFill="1" applyBorder="1" applyAlignment="1" applyProtection="1">
      <alignment horizontal="left" vertical="center"/>
      <protection hidden="1"/>
    </xf>
    <xf numFmtId="0" fontId="105" fillId="18" borderId="30" xfId="0" applyFont="1" applyFill="1" applyBorder="1" applyAlignment="1" applyProtection="1">
      <alignment horizontal="left" vertical="center"/>
      <protection hidden="1"/>
    </xf>
    <xf numFmtId="0" fontId="72" fillId="12" borderId="117" xfId="0" applyFont="1" applyFill="1" applyBorder="1" applyAlignment="1" applyProtection="1">
      <alignment horizontal="center" vertical="center"/>
      <protection hidden="1"/>
    </xf>
    <xf numFmtId="0" fontId="72" fillId="12" borderId="54" xfId="0" applyFont="1" applyFill="1" applyBorder="1" applyAlignment="1" applyProtection="1">
      <alignment horizontal="center" vertical="center"/>
      <protection hidden="1"/>
    </xf>
    <xf numFmtId="0" fontId="72" fillId="12" borderId="55" xfId="0" applyFont="1" applyFill="1" applyBorder="1" applyAlignment="1" applyProtection="1">
      <alignment horizontal="center" vertical="center"/>
      <protection hidden="1"/>
    </xf>
    <xf numFmtId="3" fontId="104" fillId="12" borderId="82" xfId="0" applyNumberFormat="1" applyFont="1" applyFill="1" applyBorder="1" applyAlignment="1" applyProtection="1">
      <alignment horizontal="center" vertical="center"/>
      <protection hidden="1"/>
    </xf>
    <xf numFmtId="3" fontId="104" fillId="12" borderId="44" xfId="0" applyNumberFormat="1" applyFont="1" applyFill="1" applyBorder="1" applyAlignment="1" applyProtection="1">
      <alignment horizontal="center" vertical="center"/>
      <protection hidden="1"/>
    </xf>
    <xf numFmtId="3" fontId="104" fillId="12" borderId="69" xfId="0" applyNumberFormat="1" applyFont="1" applyFill="1" applyBorder="1" applyAlignment="1" applyProtection="1">
      <alignment horizontal="center" vertical="center"/>
      <protection hidden="1"/>
    </xf>
    <xf numFmtId="4" fontId="72" fillId="6" borderId="61" xfId="0" applyNumberFormat="1" applyFont="1" applyFill="1" applyBorder="1" applyAlignment="1" applyProtection="1">
      <alignment horizontal="center" vertical="center"/>
      <protection hidden="1"/>
    </xf>
    <xf numFmtId="4" fontId="72" fillId="6" borderId="54" xfId="0" applyNumberFormat="1" applyFont="1" applyFill="1" applyBorder="1" applyAlignment="1" applyProtection="1">
      <alignment horizontal="center" vertical="center"/>
      <protection hidden="1"/>
    </xf>
    <xf numFmtId="4" fontId="72" fillId="6" borderId="55" xfId="0" applyNumberFormat="1" applyFont="1" applyFill="1" applyBorder="1" applyAlignment="1" applyProtection="1">
      <alignment horizontal="center" vertical="center"/>
      <protection hidden="1"/>
    </xf>
    <xf numFmtId="4" fontId="72" fillId="6" borderId="77" xfId="0" applyNumberFormat="1" applyFont="1" applyFill="1" applyBorder="1" applyAlignment="1" applyProtection="1">
      <alignment horizontal="center" vertical="center"/>
      <protection hidden="1"/>
    </xf>
    <xf numFmtId="0" fontId="101" fillId="12" borderId="40" xfId="0" applyFont="1" applyFill="1" applyBorder="1" applyAlignment="1" applyProtection="1">
      <alignment horizontal="left" wrapText="1"/>
      <protection hidden="1"/>
    </xf>
    <xf numFmtId="0" fontId="101" fillId="12" borderId="63" xfId="0" applyFont="1" applyFill="1" applyBorder="1" applyAlignment="1" applyProtection="1">
      <alignment horizontal="left" wrapText="1"/>
      <protection hidden="1"/>
    </xf>
    <xf numFmtId="3" fontId="72" fillId="6" borderId="82" xfId="0" applyNumberFormat="1" applyFont="1" applyFill="1" applyBorder="1" applyAlignment="1" applyProtection="1">
      <alignment horizontal="center" vertical="center"/>
      <protection hidden="1"/>
    </xf>
    <xf numFmtId="3" fontId="72" fillId="6" borderId="44" xfId="0" applyNumberFormat="1" applyFont="1" applyFill="1" applyBorder="1" applyAlignment="1" applyProtection="1">
      <alignment horizontal="center" vertical="center"/>
      <protection hidden="1"/>
    </xf>
    <xf numFmtId="3" fontId="72" fillId="6" borderId="69" xfId="0" applyNumberFormat="1" applyFont="1" applyFill="1" applyBorder="1" applyAlignment="1" applyProtection="1">
      <alignment horizontal="center" vertical="center"/>
      <protection hidden="1"/>
    </xf>
    <xf numFmtId="164" fontId="72" fillId="12" borderId="84" xfId="0" applyNumberFormat="1" applyFont="1" applyFill="1" applyBorder="1" applyAlignment="1" applyProtection="1">
      <alignment horizontal="center" vertical="center"/>
      <protection hidden="1"/>
    </xf>
    <xf numFmtId="164" fontId="72" fillId="12" borderId="79" xfId="0" applyNumberFormat="1" applyFont="1" applyFill="1" applyBorder="1" applyAlignment="1" applyProtection="1">
      <alignment horizontal="center" vertical="center"/>
      <protection hidden="1"/>
    </xf>
    <xf numFmtId="164" fontId="72" fillId="12" borderId="118" xfId="0" applyNumberFormat="1" applyFont="1" applyFill="1" applyBorder="1" applyAlignment="1" applyProtection="1">
      <alignment horizontal="center" vertical="center"/>
      <protection hidden="1"/>
    </xf>
    <xf numFmtId="164" fontId="72" fillId="6" borderId="84" xfId="0" applyNumberFormat="1" applyFont="1" applyFill="1" applyBorder="1" applyAlignment="1" applyProtection="1">
      <alignment horizontal="center" vertical="center"/>
      <protection hidden="1"/>
    </xf>
    <xf numFmtId="164" fontId="72" fillId="6" borderId="79" xfId="0" applyNumberFormat="1" applyFont="1" applyFill="1" applyBorder="1" applyAlignment="1" applyProtection="1">
      <alignment horizontal="center" vertical="center"/>
      <protection hidden="1"/>
    </xf>
    <xf numFmtId="164" fontId="72" fillId="6" borderId="118" xfId="0" applyNumberFormat="1" applyFont="1" applyFill="1" applyBorder="1" applyAlignment="1" applyProtection="1">
      <alignment horizontal="center" vertical="center"/>
      <protection hidden="1"/>
    </xf>
    <xf numFmtId="4" fontId="72" fillId="6" borderId="117" xfId="0" applyNumberFormat="1" applyFont="1" applyFill="1" applyBorder="1" applyAlignment="1" applyProtection="1">
      <alignment horizontal="center" vertical="center"/>
      <protection hidden="1"/>
    </xf>
    <xf numFmtId="164" fontId="72" fillId="12" borderId="63" xfId="0" applyNumberFormat="1" applyFont="1" applyFill="1" applyBorder="1" applyAlignment="1" applyProtection="1">
      <alignment horizontal="center" vertical="center"/>
      <protection hidden="1"/>
    </xf>
    <xf numFmtId="164" fontId="72" fillId="12" borderId="36" xfId="0" applyNumberFormat="1" applyFont="1" applyFill="1" applyBorder="1" applyAlignment="1" applyProtection="1">
      <alignment horizontal="center" vertical="center"/>
      <protection hidden="1"/>
    </xf>
    <xf numFmtId="164" fontId="72" fillId="12" borderId="47" xfId="0" applyNumberFormat="1" applyFont="1" applyFill="1" applyBorder="1" applyAlignment="1" applyProtection="1">
      <alignment horizontal="center" vertical="center"/>
      <protection hidden="1"/>
    </xf>
    <xf numFmtId="3" fontId="0" fillId="6" borderId="82" xfId="0" applyNumberFormat="1" applyFill="1" applyBorder="1" applyAlignment="1" applyProtection="1">
      <alignment horizontal="center" vertical="center"/>
      <protection hidden="1"/>
    </xf>
    <xf numFmtId="1" fontId="104" fillId="12" borderId="82" xfId="0" applyNumberFormat="1" applyFont="1" applyFill="1" applyBorder="1" applyAlignment="1" applyProtection="1">
      <alignment horizontal="center" vertical="center"/>
      <protection hidden="1"/>
    </xf>
    <xf numFmtId="1" fontId="104" fillId="12" borderId="44" xfId="0" applyNumberFormat="1" applyFont="1" applyFill="1" applyBorder="1" applyAlignment="1" applyProtection="1">
      <alignment horizontal="center" vertical="center"/>
      <protection hidden="1"/>
    </xf>
    <xf numFmtId="1" fontId="104" fillId="12" borderId="69" xfId="0" applyNumberFormat="1" applyFont="1" applyFill="1" applyBorder="1" applyAlignment="1" applyProtection="1">
      <alignment horizontal="center" vertical="center"/>
      <protection hidden="1"/>
    </xf>
    <xf numFmtId="1" fontId="72" fillId="6" borderId="82" xfId="0" applyNumberFormat="1" applyFont="1" applyFill="1" applyBorder="1" applyAlignment="1" applyProtection="1">
      <alignment horizontal="center" vertical="center"/>
      <protection hidden="1"/>
    </xf>
    <xf numFmtId="1" fontId="72" fillId="6" borderId="44" xfId="0" applyNumberFormat="1" applyFont="1" applyFill="1" applyBorder="1" applyAlignment="1" applyProtection="1">
      <alignment horizontal="center" vertical="center"/>
      <protection hidden="1"/>
    </xf>
    <xf numFmtId="1" fontId="72" fillId="6" borderId="69" xfId="0" applyNumberFormat="1" applyFont="1" applyFill="1" applyBorder="1" applyAlignment="1" applyProtection="1">
      <alignment horizontal="center" vertical="center"/>
      <protection hidden="1"/>
    </xf>
    <xf numFmtId="164" fontId="0" fillId="6" borderId="63" xfId="0" applyNumberFormat="1" applyFill="1" applyBorder="1" applyAlignment="1" applyProtection="1">
      <alignment horizontal="center" vertical="center"/>
      <protection hidden="1"/>
    </xf>
    <xf numFmtId="0" fontId="72" fillId="12" borderId="88" xfId="0" applyFont="1" applyFill="1" applyBorder="1" applyAlignment="1" applyProtection="1">
      <alignment horizontal="center" vertical="center"/>
      <protection hidden="1"/>
    </xf>
    <xf numFmtId="0" fontId="105" fillId="18" borderId="45" xfId="0" applyFont="1" applyFill="1" applyBorder="1" applyAlignment="1" applyProtection="1">
      <alignment horizontal="left" vertical="center"/>
      <protection hidden="1"/>
    </xf>
    <xf numFmtId="0" fontId="105" fillId="18" borderId="46" xfId="0" applyFont="1" applyFill="1" applyBorder="1" applyAlignment="1" applyProtection="1">
      <alignment horizontal="left" vertical="center"/>
      <protection hidden="1"/>
    </xf>
    <xf numFmtId="0" fontId="105" fillId="18" borderId="47" xfId="0" applyFont="1" applyFill="1" applyBorder="1" applyAlignment="1" applyProtection="1">
      <alignment horizontal="left" vertical="center"/>
      <protection hidden="1"/>
    </xf>
    <xf numFmtId="0" fontId="0" fillId="6" borderId="81" xfId="0" applyFill="1" applyBorder="1" applyAlignment="1" applyProtection="1">
      <alignment horizontal="center" vertical="center"/>
      <protection hidden="1"/>
    </xf>
    <xf numFmtId="0" fontId="0" fillId="6" borderId="77" xfId="0" applyFill="1" applyBorder="1" applyAlignment="1" applyProtection="1">
      <alignment horizontal="center" vertical="center"/>
      <protection hidden="1"/>
    </xf>
    <xf numFmtId="0" fontId="0" fillId="6" borderId="86" xfId="0" applyFill="1" applyBorder="1" applyAlignment="1" applyProtection="1">
      <alignment horizontal="center" vertical="center"/>
      <protection hidden="1"/>
    </xf>
    <xf numFmtId="0" fontId="0" fillId="12" borderId="81" xfId="0" applyFill="1" applyBorder="1" applyAlignment="1" applyProtection="1">
      <alignment horizontal="center" vertical="center" wrapText="1"/>
      <protection hidden="1"/>
    </xf>
    <xf numFmtId="0" fontId="0" fillId="12" borderId="77" xfId="0" applyFill="1" applyBorder="1" applyAlignment="1" applyProtection="1">
      <alignment horizontal="center" vertical="center" wrapText="1"/>
      <protection hidden="1"/>
    </xf>
    <xf numFmtId="0" fontId="0" fillId="12" borderId="86" xfId="0" applyFill="1" applyBorder="1" applyAlignment="1" applyProtection="1">
      <alignment horizontal="center" vertical="center" wrapText="1"/>
      <protection hidden="1"/>
    </xf>
    <xf numFmtId="0" fontId="101" fillId="31" borderId="40" xfId="0" applyFont="1" applyFill="1" applyBorder="1" applyAlignment="1" applyProtection="1">
      <alignment horizontal="left" wrapText="1"/>
      <protection hidden="1"/>
    </xf>
    <xf numFmtId="0" fontId="101" fillId="31" borderId="63" xfId="0" applyFont="1" applyFill="1" applyBorder="1" applyAlignment="1" applyProtection="1">
      <alignment horizontal="left" wrapText="1"/>
      <protection hidden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Excel Built-in Normal 2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2 4" xfId="53"/>
    <cellStyle name="Normální 2 5" xfId="54"/>
    <cellStyle name="Followed Hyperlink" xfId="55"/>
    <cellStyle name="Poznámka" xfId="56"/>
    <cellStyle name="Percent" xfId="57"/>
    <cellStyle name="Propojená buňka" xfId="58"/>
    <cellStyle name="Správně" xfId="59"/>
    <cellStyle name="Styl 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penizeproprahu.cz/vyzvy/" TargetMode="External" /><Relationship Id="rId3" Type="http://schemas.openxmlformats.org/officeDocument/2006/relationships/hyperlink" Target="http://penizeproprahu.cz/vyzvy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penizeproprahu.cz/vyzvy/" TargetMode="External" /><Relationship Id="rId6" Type="http://schemas.openxmlformats.org/officeDocument/2006/relationships/hyperlink" Target="http://penizeproprahu.cz/vyzv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6</xdr:col>
      <xdr:colOff>381000</xdr:colOff>
      <xdr:row>3</xdr:row>
      <xdr:rowOff>619125</xdr:rowOff>
    </xdr:to>
    <xdr:pic>
      <xdr:nvPicPr>
        <xdr:cNvPr id="1" name="Obrázek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3429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38100</xdr:colOff>
      <xdr:row>3</xdr:row>
      <xdr:rowOff>466725</xdr:rowOff>
    </xdr:to>
    <xdr:pic>
      <xdr:nvPicPr>
        <xdr:cNvPr id="2" name="Obrázek 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3619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programmes/erasmus-plus/resources/distance-calculator_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BFBD1"/>
  </sheetPr>
  <dimension ref="B5:Y56"/>
  <sheetViews>
    <sheetView tabSelected="1" zoomScalePageLayoutView="0" workbookViewId="0" topLeftCell="A1">
      <selection activeCell="B5" sqref="B5:P5"/>
    </sheetView>
  </sheetViews>
  <sheetFormatPr defaultColWidth="0" defaultRowHeight="15" zeroHeight="1"/>
  <cols>
    <col min="1" max="1" width="3.421875" style="0" customWidth="1"/>
    <col min="2" max="17" width="9.140625" style="0" customWidth="1"/>
    <col min="18" max="18" width="9.140625" style="0" hidden="1" customWidth="1"/>
    <col min="19" max="25" width="0" style="0" hidden="1" customWidth="1"/>
    <col min="26" max="16384" width="9.140625" style="0" hidden="1" customWidth="1"/>
  </cols>
  <sheetData>
    <row r="1" s="2" customFormat="1" ht="14.25"/>
    <row r="2" s="2" customFormat="1" ht="14.25"/>
    <row r="3" s="2" customFormat="1" ht="14.25"/>
    <row r="4" s="2" customFormat="1" ht="54" customHeight="1"/>
    <row r="5" spans="2:16" s="2" customFormat="1" ht="75" customHeight="1">
      <c r="B5" s="519" t="s">
        <v>165</v>
      </c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</row>
    <row r="6" spans="2:16" s="2" customFormat="1" ht="39.75" customHeight="1">
      <c r="B6" s="521" t="s">
        <v>160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</row>
    <row r="7" spans="2:16" s="2" customFormat="1" ht="61.5" customHeight="1">
      <c r="B7" s="500"/>
      <c r="C7" s="500"/>
      <c r="D7" s="527" t="s">
        <v>162</v>
      </c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</row>
    <row r="8" spans="2:11" s="2" customFormat="1" ht="5.25" customHeight="1">
      <c r="B8" s="1"/>
      <c r="C8" s="3"/>
      <c r="D8" s="3"/>
      <c r="E8" s="3"/>
      <c r="F8" s="3"/>
      <c r="G8" s="3"/>
      <c r="H8" s="3"/>
      <c r="I8" s="3"/>
      <c r="J8" s="3"/>
      <c r="K8" s="3"/>
    </row>
    <row r="9" spans="2:16" s="2" customFormat="1" ht="180" customHeight="1">
      <c r="B9" s="523" t="s">
        <v>225</v>
      </c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</row>
    <row r="10" spans="2:16" s="2" customFormat="1" ht="6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2:16" s="2" customFormat="1" ht="25.5">
      <c r="B11" s="524" t="s">
        <v>7</v>
      </c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6"/>
    </row>
    <row r="12" spans="2:16" s="12" customFormat="1" ht="18.75" customHeight="1">
      <c r="B12" s="14" t="s">
        <v>9</v>
      </c>
      <c r="C12" s="528" t="s">
        <v>158</v>
      </c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30"/>
    </row>
    <row r="13" spans="2:16" s="12" customFormat="1" ht="18.75" customHeight="1">
      <c r="B13" s="15" t="s">
        <v>10</v>
      </c>
      <c r="C13" s="510" t="s">
        <v>159</v>
      </c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2"/>
    </row>
    <row r="14" spans="2:16" s="12" customFormat="1" ht="18.75" customHeight="1">
      <c r="B14" s="15" t="s">
        <v>8</v>
      </c>
      <c r="C14" s="510" t="s">
        <v>212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2"/>
    </row>
    <row r="15" spans="2:16" s="12" customFormat="1" ht="18.75" customHeight="1">
      <c r="B15" s="15" t="s">
        <v>24</v>
      </c>
      <c r="C15" s="510" t="s">
        <v>26</v>
      </c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2"/>
    </row>
    <row r="16" spans="2:16" s="12" customFormat="1" ht="18.75" customHeight="1">
      <c r="B16" s="237" t="s">
        <v>27</v>
      </c>
      <c r="C16" s="516" t="s">
        <v>25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8"/>
    </row>
    <row r="17" spans="2:16" s="12" customFormat="1" ht="30.75" customHeight="1">
      <c r="B17" s="237" t="s">
        <v>210</v>
      </c>
      <c r="C17" s="513" t="s">
        <v>211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5"/>
    </row>
    <row r="18" spans="2:16" s="12" customFormat="1" ht="30.75" customHeight="1">
      <c r="B18" s="16" t="s">
        <v>241</v>
      </c>
      <c r="C18" s="531" t="s">
        <v>247</v>
      </c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3"/>
    </row>
    <row r="19" s="2" customFormat="1" ht="18.75" customHeight="1"/>
    <row r="20" spans="2:16" s="2" customFormat="1" ht="15" customHeight="1">
      <c r="B20" s="9"/>
      <c r="C20" s="570" t="s">
        <v>29</v>
      </c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7"/>
    </row>
    <row r="21" spans="2:16" s="2" customFormat="1" ht="12" customHeight="1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s="2" customFormat="1" ht="14.25" customHeight="1">
      <c r="B22" s="10"/>
      <c r="C22" s="580" t="s">
        <v>11</v>
      </c>
      <c r="D22" s="581"/>
      <c r="E22" s="581"/>
      <c r="F22" s="581"/>
      <c r="G22" s="581"/>
      <c r="H22" s="582"/>
      <c r="I22" s="5"/>
      <c r="J22" s="571" t="s">
        <v>157</v>
      </c>
      <c r="K22" s="572"/>
      <c r="L22" s="572"/>
      <c r="M22" s="572"/>
      <c r="N22" s="572"/>
      <c r="O22" s="573"/>
      <c r="P22" s="6"/>
    </row>
    <row r="23" spans="2:19" s="2" customFormat="1" ht="14.25" customHeight="1">
      <c r="B23" s="10"/>
      <c r="C23" s="583"/>
      <c r="D23" s="584"/>
      <c r="E23" s="584"/>
      <c r="F23" s="584"/>
      <c r="G23" s="584"/>
      <c r="H23" s="585"/>
      <c r="I23" s="5"/>
      <c r="J23" s="574"/>
      <c r="K23" s="575"/>
      <c r="L23" s="575"/>
      <c r="M23" s="575"/>
      <c r="N23" s="575"/>
      <c r="O23" s="576"/>
      <c r="P23" s="6"/>
      <c r="R23" s="5"/>
      <c r="S23" s="5"/>
    </row>
    <row r="24" spans="2:25" s="2" customFormat="1" ht="14.25" customHeight="1">
      <c r="B24" s="10"/>
      <c r="C24" s="583"/>
      <c r="D24" s="584"/>
      <c r="E24" s="584"/>
      <c r="F24" s="584"/>
      <c r="G24" s="584"/>
      <c r="H24" s="585"/>
      <c r="I24" s="5"/>
      <c r="J24" s="574"/>
      <c r="K24" s="575"/>
      <c r="L24" s="575"/>
      <c r="M24" s="575"/>
      <c r="N24" s="575"/>
      <c r="O24" s="576"/>
      <c r="P24" s="6"/>
      <c r="R24" s="5"/>
      <c r="S24" s="5"/>
      <c r="T24" s="5"/>
      <c r="U24" s="5"/>
      <c r="V24" s="5"/>
      <c r="W24" s="5"/>
      <c r="X24" s="5"/>
      <c r="Y24" s="5"/>
    </row>
    <row r="25" spans="2:19" s="2" customFormat="1" ht="14.25" customHeight="1">
      <c r="B25" s="10"/>
      <c r="C25" s="583"/>
      <c r="D25" s="584"/>
      <c r="E25" s="584"/>
      <c r="F25" s="584"/>
      <c r="G25" s="584"/>
      <c r="H25" s="585"/>
      <c r="I25" s="5"/>
      <c r="J25" s="574"/>
      <c r="K25" s="575"/>
      <c r="L25" s="575"/>
      <c r="M25" s="575"/>
      <c r="N25" s="575"/>
      <c r="O25" s="576"/>
      <c r="P25" s="6"/>
      <c r="R25" s="5"/>
      <c r="S25" s="5"/>
    </row>
    <row r="26" spans="2:19" s="2" customFormat="1" ht="14.25" customHeight="1">
      <c r="B26" s="10"/>
      <c r="C26" s="583"/>
      <c r="D26" s="584"/>
      <c r="E26" s="584"/>
      <c r="F26" s="584"/>
      <c r="G26" s="584"/>
      <c r="H26" s="585"/>
      <c r="I26" s="5"/>
      <c r="J26" s="574"/>
      <c r="K26" s="575"/>
      <c r="L26" s="575"/>
      <c r="M26" s="575"/>
      <c r="N26" s="575"/>
      <c r="O26" s="576"/>
      <c r="P26" s="6"/>
      <c r="R26" s="5"/>
      <c r="S26" s="5"/>
    </row>
    <row r="27" spans="2:19" s="2" customFormat="1" ht="27" customHeight="1">
      <c r="B27" s="10"/>
      <c r="C27" s="586"/>
      <c r="D27" s="587"/>
      <c r="E27" s="587"/>
      <c r="F27" s="587"/>
      <c r="G27" s="587"/>
      <c r="H27" s="588"/>
      <c r="I27" s="5"/>
      <c r="J27" s="577"/>
      <c r="K27" s="578"/>
      <c r="L27" s="578"/>
      <c r="M27" s="578"/>
      <c r="N27" s="578"/>
      <c r="O27" s="579"/>
      <c r="P27" s="6"/>
      <c r="R27" s="5"/>
      <c r="S27" s="5"/>
    </row>
    <row r="28" spans="2:19" s="2" customFormat="1" ht="14.25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R28" s="5"/>
      <c r="S28" s="5"/>
    </row>
    <row r="29" spans="2:19" s="2" customFormat="1" ht="14.25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R29" s="5"/>
      <c r="S29" s="5"/>
    </row>
    <row r="30" spans="2:19" s="2" customFormat="1" ht="18" customHeight="1">
      <c r="B30" s="10"/>
      <c r="C30" s="5"/>
      <c r="D30" s="5"/>
      <c r="E30" s="5"/>
      <c r="F30" s="552" t="s">
        <v>15</v>
      </c>
      <c r="G30" s="553"/>
      <c r="H30" s="553"/>
      <c r="I30" s="553"/>
      <c r="J30" s="553"/>
      <c r="K30" s="554"/>
      <c r="L30" s="5"/>
      <c r="M30" s="5"/>
      <c r="N30" s="5"/>
      <c r="O30" s="5"/>
      <c r="P30" s="6"/>
      <c r="R30" s="5"/>
      <c r="S30" s="5"/>
    </row>
    <row r="31" spans="2:19" s="2" customFormat="1" ht="14.25" customHeight="1">
      <c r="B31" s="10"/>
      <c r="C31" s="5"/>
      <c r="D31" s="5"/>
      <c r="E31" s="5"/>
      <c r="F31" s="555"/>
      <c r="G31" s="556"/>
      <c r="H31" s="556"/>
      <c r="I31" s="556"/>
      <c r="J31" s="556"/>
      <c r="K31" s="557"/>
      <c r="L31" s="5"/>
      <c r="M31" s="5"/>
      <c r="N31" s="5"/>
      <c r="O31" s="5"/>
      <c r="P31" s="6"/>
      <c r="R31" s="5"/>
      <c r="S31" s="5"/>
    </row>
    <row r="32" spans="2:19" s="2" customFormat="1" ht="14.25" customHeight="1">
      <c r="B32" s="10"/>
      <c r="C32" s="5"/>
      <c r="D32" s="5"/>
      <c r="E32" s="5"/>
      <c r="F32" s="555"/>
      <c r="G32" s="556"/>
      <c r="H32" s="556"/>
      <c r="I32" s="556"/>
      <c r="J32" s="556"/>
      <c r="K32" s="557"/>
      <c r="L32" s="5"/>
      <c r="M32" s="5"/>
      <c r="N32" s="5"/>
      <c r="O32" s="5"/>
      <c r="P32" s="6"/>
      <c r="R32" s="5"/>
      <c r="S32" s="5"/>
    </row>
    <row r="33" spans="2:19" s="2" customFormat="1" ht="14.25" customHeight="1">
      <c r="B33" s="10"/>
      <c r="C33" s="5"/>
      <c r="D33" s="5"/>
      <c r="E33" s="5"/>
      <c r="F33" s="555"/>
      <c r="G33" s="556"/>
      <c r="H33" s="556"/>
      <c r="I33" s="556"/>
      <c r="J33" s="556"/>
      <c r="K33" s="557"/>
      <c r="L33" s="5"/>
      <c r="M33" s="5"/>
      <c r="N33" s="5"/>
      <c r="O33" s="5"/>
      <c r="P33" s="6"/>
      <c r="R33" s="5"/>
      <c r="S33" s="5"/>
    </row>
    <row r="34" spans="2:16" s="2" customFormat="1" ht="14.25" customHeight="1">
      <c r="B34" s="10"/>
      <c r="C34" s="5"/>
      <c r="D34" s="5"/>
      <c r="E34" s="5"/>
      <c r="F34" s="555"/>
      <c r="G34" s="556"/>
      <c r="H34" s="556"/>
      <c r="I34" s="556"/>
      <c r="J34" s="556"/>
      <c r="K34" s="557"/>
      <c r="L34" s="5"/>
      <c r="M34" s="5"/>
      <c r="N34" s="5"/>
      <c r="O34" s="5"/>
      <c r="P34" s="6"/>
    </row>
    <row r="35" spans="2:16" s="2" customFormat="1" ht="18" customHeight="1">
      <c r="B35" s="10"/>
      <c r="C35" s="5"/>
      <c r="D35" s="5"/>
      <c r="E35" s="5"/>
      <c r="F35" s="558"/>
      <c r="G35" s="559"/>
      <c r="H35" s="559"/>
      <c r="I35" s="559"/>
      <c r="J35" s="559"/>
      <c r="K35" s="560"/>
      <c r="L35" s="5"/>
      <c r="M35" s="5"/>
      <c r="N35" s="5"/>
      <c r="O35" s="5"/>
      <c r="P35" s="6"/>
    </row>
    <row r="36" spans="2:16" s="2" customFormat="1" ht="14.25" customHeight="1"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2:16" s="2" customFormat="1" ht="14.25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</row>
    <row r="38" s="2" customFormat="1" ht="18" customHeight="1"/>
    <row r="39" spans="2:16" s="2" customFormat="1" ht="15" customHeight="1">
      <c r="B39" s="9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7"/>
    </row>
    <row r="40" spans="2:16" s="2" customFormat="1" ht="11.25" customHeight="1">
      <c r="B40" s="10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2:16" s="2" customFormat="1" ht="14.25" customHeight="1">
      <c r="B41" s="10"/>
      <c r="F41" s="561" t="s">
        <v>163</v>
      </c>
      <c r="G41" s="562"/>
      <c r="H41" s="562"/>
      <c r="I41" s="562"/>
      <c r="J41" s="562"/>
      <c r="K41" s="563"/>
      <c r="P41" s="6"/>
    </row>
    <row r="42" spans="2:16" s="2" customFormat="1" ht="14.25" customHeight="1">
      <c r="B42" s="10"/>
      <c r="F42" s="564"/>
      <c r="G42" s="565"/>
      <c r="H42" s="565"/>
      <c r="I42" s="565"/>
      <c r="J42" s="565"/>
      <c r="K42" s="566"/>
      <c r="P42" s="6"/>
    </row>
    <row r="43" spans="2:16" s="2" customFormat="1" ht="14.25" customHeight="1">
      <c r="B43" s="10"/>
      <c r="F43" s="564"/>
      <c r="G43" s="565"/>
      <c r="H43" s="565"/>
      <c r="I43" s="565"/>
      <c r="J43" s="565"/>
      <c r="K43" s="566"/>
      <c r="P43" s="6"/>
    </row>
    <row r="44" spans="2:16" s="2" customFormat="1" ht="14.25" customHeight="1">
      <c r="B44" s="10"/>
      <c r="F44" s="564"/>
      <c r="G44" s="565"/>
      <c r="H44" s="565"/>
      <c r="I44" s="565"/>
      <c r="J44" s="565"/>
      <c r="K44" s="566"/>
      <c r="P44" s="6"/>
    </row>
    <row r="45" spans="2:16" s="2" customFormat="1" ht="14.25" customHeight="1">
      <c r="B45" s="10"/>
      <c r="F45" s="564"/>
      <c r="G45" s="565"/>
      <c r="H45" s="565"/>
      <c r="I45" s="565"/>
      <c r="J45" s="565"/>
      <c r="K45" s="566"/>
      <c r="P45" s="6"/>
    </row>
    <row r="46" spans="2:19" s="2" customFormat="1" ht="27" customHeight="1">
      <c r="B46" s="10"/>
      <c r="F46" s="567"/>
      <c r="G46" s="568"/>
      <c r="H46" s="568"/>
      <c r="I46" s="568"/>
      <c r="J46" s="568"/>
      <c r="K46" s="569"/>
      <c r="P46" s="6"/>
      <c r="S46" s="219"/>
    </row>
    <row r="47" spans="2:16" s="2" customFormat="1" ht="14.2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2:19" s="2" customFormat="1" ht="14.2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R48" s="5"/>
      <c r="S48" s="5"/>
    </row>
    <row r="49" spans="2:19" s="2" customFormat="1" ht="18" customHeight="1">
      <c r="B49" s="10"/>
      <c r="C49" s="534" t="s">
        <v>186</v>
      </c>
      <c r="D49" s="535"/>
      <c r="E49" s="535"/>
      <c r="F49" s="535"/>
      <c r="G49" s="535"/>
      <c r="H49" s="536"/>
      <c r="I49" s="5"/>
      <c r="J49" s="543" t="s">
        <v>187</v>
      </c>
      <c r="K49" s="544"/>
      <c r="L49" s="544"/>
      <c r="M49" s="544"/>
      <c r="N49" s="544"/>
      <c r="O49" s="545"/>
      <c r="P49" s="6"/>
      <c r="R49" s="5"/>
      <c r="S49" s="5"/>
    </row>
    <row r="50" spans="2:19" s="2" customFormat="1" ht="14.25" customHeight="1">
      <c r="B50" s="10"/>
      <c r="C50" s="537"/>
      <c r="D50" s="538"/>
      <c r="E50" s="538"/>
      <c r="F50" s="538"/>
      <c r="G50" s="538"/>
      <c r="H50" s="539"/>
      <c r="I50" s="5"/>
      <c r="J50" s="546"/>
      <c r="K50" s="547"/>
      <c r="L50" s="547"/>
      <c r="M50" s="547"/>
      <c r="N50" s="547"/>
      <c r="O50" s="548"/>
      <c r="P50" s="6"/>
      <c r="R50" s="5"/>
      <c r="S50" s="5"/>
    </row>
    <row r="51" spans="2:19" s="2" customFormat="1" ht="14.25" customHeight="1">
      <c r="B51" s="10"/>
      <c r="C51" s="537"/>
      <c r="D51" s="538"/>
      <c r="E51" s="538"/>
      <c r="F51" s="538"/>
      <c r="G51" s="538"/>
      <c r="H51" s="539"/>
      <c r="I51" s="5"/>
      <c r="J51" s="546"/>
      <c r="K51" s="547"/>
      <c r="L51" s="547"/>
      <c r="M51" s="547"/>
      <c r="N51" s="547"/>
      <c r="O51" s="548"/>
      <c r="P51" s="6"/>
      <c r="R51" s="5"/>
      <c r="S51" s="5"/>
    </row>
    <row r="52" spans="2:19" s="2" customFormat="1" ht="14.25" customHeight="1">
      <c r="B52" s="10"/>
      <c r="C52" s="537"/>
      <c r="D52" s="538"/>
      <c r="E52" s="538"/>
      <c r="F52" s="538"/>
      <c r="G52" s="538"/>
      <c r="H52" s="539"/>
      <c r="I52" s="5"/>
      <c r="J52" s="546"/>
      <c r="K52" s="547"/>
      <c r="L52" s="547"/>
      <c r="M52" s="547"/>
      <c r="N52" s="547"/>
      <c r="O52" s="548"/>
      <c r="P52" s="6"/>
      <c r="R52" s="5"/>
      <c r="S52" s="5"/>
    </row>
    <row r="53" spans="2:16" s="2" customFormat="1" ht="14.25" customHeight="1">
      <c r="B53" s="10"/>
      <c r="C53" s="537"/>
      <c r="D53" s="538"/>
      <c r="E53" s="538"/>
      <c r="F53" s="538"/>
      <c r="G53" s="538"/>
      <c r="H53" s="539"/>
      <c r="I53" s="5"/>
      <c r="J53" s="546"/>
      <c r="K53" s="547"/>
      <c r="L53" s="547"/>
      <c r="M53" s="547"/>
      <c r="N53" s="547"/>
      <c r="O53" s="548"/>
      <c r="P53" s="6"/>
    </row>
    <row r="54" spans="2:16" s="2" customFormat="1" ht="18" customHeight="1">
      <c r="B54" s="10"/>
      <c r="C54" s="540"/>
      <c r="D54" s="541"/>
      <c r="E54" s="541"/>
      <c r="F54" s="541"/>
      <c r="G54" s="541"/>
      <c r="H54" s="542"/>
      <c r="I54" s="5"/>
      <c r="J54" s="549"/>
      <c r="K54" s="550"/>
      <c r="L54" s="550"/>
      <c r="M54" s="550"/>
      <c r="N54" s="550"/>
      <c r="O54" s="551"/>
      <c r="P54" s="6"/>
    </row>
    <row r="55" spans="2:16" s="2" customFormat="1" ht="14.25" customHeight="1"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2:16" s="2" customFormat="1" ht="14.25"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</row>
    <row r="57" s="2" customFormat="1" ht="18.75" customHeight="1"/>
    <row r="58" s="2" customFormat="1" ht="14.25"/>
    <row r="59" s="2" customFormat="1" ht="18.75" customHeight="1"/>
    <row r="60" s="2" customFormat="1" ht="18.75" customHeight="1"/>
    <row r="61" s="2" customFormat="1" ht="18.75" customHeight="1"/>
    <row r="62" s="2" customFormat="1" ht="18.75" customHeight="1" hidden="1"/>
    <row r="63" s="2" customFormat="1" ht="18.75" customHeight="1" hidden="1"/>
    <row r="64" s="2" customFormat="1" ht="18.75" customHeight="1" hidden="1"/>
  </sheetData>
  <sheetProtection password="96E3" sheet="1" objects="1" scenarios="1"/>
  <mergeCells count="20">
    <mergeCell ref="C12:P12"/>
    <mergeCell ref="C18:P18"/>
    <mergeCell ref="C49:H54"/>
    <mergeCell ref="J49:O54"/>
    <mergeCell ref="F30:K35"/>
    <mergeCell ref="F41:K46"/>
    <mergeCell ref="C20:O20"/>
    <mergeCell ref="J22:O27"/>
    <mergeCell ref="C22:H27"/>
    <mergeCell ref="C39:O39"/>
    <mergeCell ref="C13:P13"/>
    <mergeCell ref="C14:P14"/>
    <mergeCell ref="C15:P15"/>
    <mergeCell ref="C17:P17"/>
    <mergeCell ref="C16:P16"/>
    <mergeCell ref="B5:P5"/>
    <mergeCell ref="B6:P6"/>
    <mergeCell ref="B9:P9"/>
    <mergeCell ref="B11:P11"/>
    <mergeCell ref="D7:P7"/>
  </mergeCells>
  <hyperlinks>
    <hyperlink ref="J22:O27" location="' ZŠ nebo SŠ '!A1" display="' ZŠ nebo SŠ '!A1"/>
    <hyperlink ref="C22:H27" location="'  MŠ  '!A1" display="MATEŘSKÁ ŠKOLA"/>
    <hyperlink ref="C49:H54" location="'Pomocné výpočty MŠ'!A1" display="'Pomocné výpočty MŠ'!A1"/>
    <hyperlink ref="F41:K46" location="'Kalkulace ceny stáží'!A1" display="KALKULACE CENY STÁŽÍ"/>
    <hyperlink ref="J49:O54" location="'Pomocné výpočty ZŠ nebo SŠ'!A1" display="POMOCNÉ VÝPOČTY ZŠ nebo SŠ"/>
    <hyperlink ref="F30:K35" location="' MŠ + ZŠ '!A1" display="' MŠ + ZŠ '!A1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AO45"/>
  <sheetViews>
    <sheetView zoomScale="70" zoomScaleNormal="70" zoomScalePageLayoutView="0" workbookViewId="0" topLeftCell="A1">
      <selection activeCell="D5" sqref="D5"/>
    </sheetView>
  </sheetViews>
  <sheetFormatPr defaultColWidth="9.140625" defaultRowHeight="15" zeroHeight="1"/>
  <cols>
    <col min="1" max="1" width="3.421875" style="32" customWidth="1"/>
    <col min="2" max="2" width="7.7109375" style="488" customWidth="1"/>
    <col min="3" max="3" width="7.7109375" style="32" customWidth="1"/>
    <col min="4" max="4" width="17.28125" style="32" customWidth="1"/>
    <col min="5" max="5" width="15.421875" style="32" hidden="1" customWidth="1"/>
    <col min="6" max="6" width="20.140625" style="32" customWidth="1"/>
    <col min="7" max="7" width="23.57421875" style="32" customWidth="1"/>
    <col min="8" max="8" width="34.7109375" style="32" hidden="1" customWidth="1"/>
    <col min="9" max="9" width="13.140625" style="32" customWidth="1"/>
    <col min="10" max="10" width="21.7109375" style="32" customWidth="1"/>
    <col min="11" max="11" width="31.7109375" style="32" customWidth="1"/>
    <col min="12" max="12" width="51.28125" style="32" customWidth="1"/>
    <col min="13" max="13" width="20.57421875" style="32" customWidth="1"/>
    <col min="14" max="14" width="7.8515625" style="32" hidden="1" customWidth="1"/>
    <col min="15" max="15" width="17.140625" style="489" customWidth="1"/>
    <col min="16" max="16" width="7.28125" style="32" hidden="1" customWidth="1"/>
    <col min="17" max="17" width="15.57421875" style="32" customWidth="1"/>
    <col min="18" max="18" width="16.140625" style="32" customWidth="1"/>
    <col min="19" max="19" width="15.57421875" style="32" customWidth="1"/>
    <col min="20" max="20" width="17.57421875" style="32" customWidth="1"/>
    <col min="21" max="21" width="18.140625" style="32" customWidth="1"/>
    <col min="22" max="22" width="12.140625" style="32" customWidth="1"/>
    <col min="23" max="23" width="0.71875" style="401" customWidth="1"/>
    <col min="24" max="24" width="10.8515625" style="32" customWidth="1"/>
    <col min="25" max="25" width="12.00390625" style="32" customWidth="1"/>
    <col min="26" max="26" width="16.140625" style="32" customWidth="1"/>
    <col min="27" max="27" width="14.57421875" style="32" customWidth="1"/>
    <col min="28" max="28" width="0.9921875" style="32" customWidth="1"/>
    <col min="29" max="29" width="18.7109375" style="490" customWidth="1"/>
    <col min="30" max="31" width="9.140625" style="32" customWidth="1"/>
    <col min="32" max="16384" width="9.140625" style="32" customWidth="1"/>
  </cols>
  <sheetData>
    <row r="1" spans="2:29" ht="15" thickBot="1">
      <c r="B1" s="589" t="s">
        <v>28</v>
      </c>
      <c r="C1" s="590"/>
      <c r="D1" s="591"/>
      <c r="I1" s="33"/>
      <c r="J1" s="33"/>
      <c r="K1" s="33"/>
      <c r="L1" s="33"/>
      <c r="M1" s="33"/>
      <c r="N1" s="33"/>
      <c r="O1" s="34"/>
      <c r="P1" s="33"/>
      <c r="Q1" s="33"/>
      <c r="R1" s="33"/>
      <c r="S1" s="33"/>
      <c r="T1" s="33"/>
      <c r="U1" s="33"/>
      <c r="V1" s="33"/>
      <c r="W1" s="399"/>
      <c r="X1" s="33"/>
      <c r="Y1" s="33"/>
      <c r="Z1" s="33"/>
      <c r="AA1" s="33"/>
      <c r="AC1" s="32"/>
    </row>
    <row r="2" spans="2:29" ht="20.25" customHeight="1">
      <c r="B2" s="171"/>
      <c r="C2" s="172"/>
      <c r="D2" s="172"/>
      <c r="E2" s="172"/>
      <c r="F2" s="172"/>
      <c r="G2" s="172"/>
      <c r="H2" s="75"/>
      <c r="I2" s="172"/>
      <c r="J2" s="592" t="s">
        <v>156</v>
      </c>
      <c r="K2" s="593"/>
      <c r="L2" s="594"/>
      <c r="M2" s="598" t="s">
        <v>222</v>
      </c>
      <c r="N2" s="176"/>
      <c r="O2" s="600" t="s">
        <v>18</v>
      </c>
      <c r="P2" s="176"/>
      <c r="Q2" s="602" t="s">
        <v>99</v>
      </c>
      <c r="R2" s="604" t="s">
        <v>0</v>
      </c>
      <c r="S2" s="604" t="s">
        <v>100</v>
      </c>
      <c r="T2" s="604" t="s">
        <v>147</v>
      </c>
      <c r="U2" s="604" t="s">
        <v>102</v>
      </c>
      <c r="V2" s="613" t="s">
        <v>103</v>
      </c>
      <c r="W2" s="485"/>
      <c r="X2" s="616" t="s">
        <v>104</v>
      </c>
      <c r="Y2" s="604" t="s">
        <v>142</v>
      </c>
      <c r="Z2" s="604" t="s">
        <v>107</v>
      </c>
      <c r="AA2" s="607" t="s">
        <v>1</v>
      </c>
      <c r="AB2" s="176"/>
      <c r="AC2" s="610" t="s">
        <v>141</v>
      </c>
    </row>
    <row r="3" spans="2:29" ht="27.75" customHeight="1">
      <c r="B3" s="173"/>
      <c r="C3" s="612" t="s">
        <v>155</v>
      </c>
      <c r="D3" s="612"/>
      <c r="E3" s="612"/>
      <c r="F3" s="612"/>
      <c r="G3" s="612"/>
      <c r="H3" s="77"/>
      <c r="I3" s="35"/>
      <c r="J3" s="595"/>
      <c r="K3" s="596"/>
      <c r="L3" s="597"/>
      <c r="M3" s="599"/>
      <c r="N3" s="177"/>
      <c r="O3" s="601"/>
      <c r="P3" s="177"/>
      <c r="Q3" s="603"/>
      <c r="R3" s="605"/>
      <c r="S3" s="605"/>
      <c r="T3" s="605"/>
      <c r="U3" s="605"/>
      <c r="V3" s="614"/>
      <c r="W3" s="402"/>
      <c r="X3" s="617"/>
      <c r="Y3" s="605"/>
      <c r="Z3" s="605"/>
      <c r="AA3" s="608"/>
      <c r="AB3" s="177"/>
      <c r="AC3" s="611"/>
    </row>
    <row r="4" spans="2:29" s="33" customFormat="1" ht="30.75" customHeight="1">
      <c r="B4" s="173"/>
      <c r="C4" s="486"/>
      <c r="D4" s="36" t="s">
        <v>20</v>
      </c>
      <c r="E4" s="37" t="s">
        <v>21</v>
      </c>
      <c r="F4" s="37" t="s">
        <v>12</v>
      </c>
      <c r="G4" s="37" t="s">
        <v>13</v>
      </c>
      <c r="H4" s="35"/>
      <c r="I4" s="35"/>
      <c r="J4" s="595"/>
      <c r="K4" s="596"/>
      <c r="L4" s="597"/>
      <c r="M4" s="599"/>
      <c r="N4" s="177"/>
      <c r="O4" s="601"/>
      <c r="P4" s="178"/>
      <c r="Q4" s="603"/>
      <c r="R4" s="605"/>
      <c r="S4" s="605"/>
      <c r="T4" s="605"/>
      <c r="U4" s="605"/>
      <c r="V4" s="614"/>
      <c r="W4" s="402"/>
      <c r="X4" s="617"/>
      <c r="Y4" s="605"/>
      <c r="Z4" s="605"/>
      <c r="AA4" s="608"/>
      <c r="AB4" s="179"/>
      <c r="AC4" s="611"/>
    </row>
    <row r="5" spans="2:29" s="33" customFormat="1" ht="30.75" customHeight="1">
      <c r="B5" s="173"/>
      <c r="C5" s="38" t="s">
        <v>23</v>
      </c>
      <c r="D5" s="146">
        <v>0</v>
      </c>
      <c r="E5" s="90"/>
      <c r="F5" s="39">
        <f>100000</f>
        <v>100000</v>
      </c>
      <c r="G5" s="39">
        <f>300000+D5*3000</f>
        <v>300000</v>
      </c>
      <c r="H5" s="35"/>
      <c r="I5" s="35"/>
      <c r="J5" s="595"/>
      <c r="K5" s="596"/>
      <c r="L5" s="597"/>
      <c r="M5" s="599"/>
      <c r="N5" s="177"/>
      <c r="O5" s="601"/>
      <c r="P5" s="178"/>
      <c r="Q5" s="603"/>
      <c r="R5" s="606"/>
      <c r="S5" s="606"/>
      <c r="T5" s="606"/>
      <c r="U5" s="606"/>
      <c r="V5" s="615"/>
      <c r="W5" s="402"/>
      <c r="X5" s="618"/>
      <c r="Y5" s="606"/>
      <c r="Z5" s="606"/>
      <c r="AA5" s="609"/>
      <c r="AB5" s="179"/>
      <c r="AC5" s="611"/>
    </row>
    <row r="6" spans="2:29" s="43" customFormat="1" ht="30.75" customHeight="1">
      <c r="B6" s="173"/>
      <c r="C6" s="42"/>
      <c r="D6" s="174"/>
      <c r="E6" s="42"/>
      <c r="F6" s="42"/>
      <c r="G6" s="42"/>
      <c r="H6" s="42"/>
      <c r="I6" s="42"/>
      <c r="J6" s="595"/>
      <c r="K6" s="596"/>
      <c r="L6" s="597"/>
      <c r="M6" s="599"/>
      <c r="N6" s="180"/>
      <c r="O6" s="601"/>
      <c r="P6" s="181"/>
      <c r="Q6" s="182" t="s">
        <v>101</v>
      </c>
      <c r="R6" s="183" t="s">
        <v>3</v>
      </c>
      <c r="S6" s="184"/>
      <c r="T6" s="184"/>
      <c r="U6" s="184"/>
      <c r="V6" s="184"/>
      <c r="W6" s="403"/>
      <c r="X6" s="184"/>
      <c r="Y6" s="184"/>
      <c r="Z6" s="184"/>
      <c r="AA6" s="185"/>
      <c r="AB6" s="186"/>
      <c r="AC6" s="611"/>
    </row>
    <row r="7" spans="2:29" s="43" customFormat="1" ht="21" customHeight="1" thickBot="1">
      <c r="B7" s="173"/>
      <c r="C7" s="42"/>
      <c r="D7" s="174"/>
      <c r="E7" s="42"/>
      <c r="F7" s="42"/>
      <c r="G7" s="42"/>
      <c r="H7" s="175"/>
      <c r="I7" s="42"/>
      <c r="J7" s="595"/>
      <c r="K7" s="596"/>
      <c r="L7" s="597"/>
      <c r="M7" s="599"/>
      <c r="N7" s="180">
        <f>IF((D5=0),IF(O21&gt;0,1,0),0)</f>
        <v>0</v>
      </c>
      <c r="O7" s="601"/>
      <c r="P7" s="181"/>
      <c r="Q7" s="181"/>
      <c r="R7" s="181"/>
      <c r="S7" s="181"/>
      <c r="T7" s="181"/>
      <c r="U7" s="181"/>
      <c r="V7" s="181"/>
      <c r="W7" s="187"/>
      <c r="X7" s="181"/>
      <c r="Y7" s="181"/>
      <c r="Z7" s="181"/>
      <c r="AA7" s="181"/>
      <c r="AB7" s="186"/>
      <c r="AC7" s="611"/>
    </row>
    <row r="8" spans="2:29" s="20" customFormat="1" ht="27" customHeight="1" thickBot="1">
      <c r="B8" s="619" t="s">
        <v>4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44"/>
      <c r="O8" s="45">
        <f>O21</f>
        <v>0</v>
      </c>
      <c r="P8" s="46">
        <f>IF(SUM($V$9:$V$20)&lt;&gt;0,1,0)</f>
        <v>0</v>
      </c>
      <c r="Q8" s="247" t="s">
        <v>90</v>
      </c>
      <c r="R8" s="248" t="s">
        <v>91</v>
      </c>
      <c r="S8" s="248" t="s">
        <v>92</v>
      </c>
      <c r="T8" s="248" t="s">
        <v>146</v>
      </c>
      <c r="U8" s="249" t="s">
        <v>93</v>
      </c>
      <c r="V8" s="252" t="s">
        <v>145</v>
      </c>
      <c r="W8" s="250"/>
      <c r="X8" s="251" t="s">
        <v>94</v>
      </c>
      <c r="Y8" s="250" t="s">
        <v>95</v>
      </c>
      <c r="Z8" s="252" t="s">
        <v>97</v>
      </c>
      <c r="AA8" s="479" t="s">
        <v>226</v>
      </c>
      <c r="AB8" s="140"/>
      <c r="AC8" s="147" t="str">
        <f>AC21</f>
        <v>hodnota není v limitu</v>
      </c>
    </row>
    <row r="9" spans="2:29" s="20" customFormat="1" ht="30.75" customHeight="1">
      <c r="B9" s="91" t="s">
        <v>32</v>
      </c>
      <c r="C9" s="621" t="s">
        <v>38</v>
      </c>
      <c r="D9" s="621"/>
      <c r="E9" s="621"/>
      <c r="F9" s="621"/>
      <c r="G9" s="621"/>
      <c r="H9" s="53"/>
      <c r="I9" s="53"/>
      <c r="J9" s="622" t="s">
        <v>66</v>
      </c>
      <c r="K9" s="621"/>
      <c r="L9" s="623"/>
      <c r="M9" s="18">
        <v>0</v>
      </c>
      <c r="N9" s="22">
        <f>IF(ISNUMBER(M9),M9,0)</f>
        <v>0</v>
      </c>
      <c r="O9" s="54">
        <f aca="true" t="shared" si="0" ref="O9:O14">AC9*N9</f>
        <v>0</v>
      </c>
      <c r="P9" s="55"/>
      <c r="Q9" s="480">
        <f>IF(N9&lt;&gt;0,1,0)</f>
        <v>0</v>
      </c>
      <c r="R9" s="164">
        <f>IF($N9&lt;&gt;0,1,0)</f>
        <v>0</v>
      </c>
      <c r="S9" s="120"/>
      <c r="T9" s="120"/>
      <c r="U9" s="121"/>
      <c r="V9" s="121"/>
      <c r="W9" s="404"/>
      <c r="X9" s="165"/>
      <c r="Y9" s="120"/>
      <c r="Z9" s="120">
        <f>IF($N9&lt;&gt;0,"XXX",0)</f>
        <v>0</v>
      </c>
      <c r="AA9" s="122"/>
      <c r="AB9" s="141"/>
      <c r="AC9" s="148">
        <v>22325</v>
      </c>
    </row>
    <row r="10" spans="2:29" s="20" customFormat="1" ht="30.75" customHeight="1">
      <c r="B10" s="92" t="s">
        <v>33</v>
      </c>
      <c r="C10" s="624" t="s">
        <v>39</v>
      </c>
      <c r="D10" s="624"/>
      <c r="E10" s="624"/>
      <c r="F10" s="624"/>
      <c r="G10" s="624"/>
      <c r="H10" s="21"/>
      <c r="I10" s="21"/>
      <c r="J10" s="625" t="s">
        <v>65</v>
      </c>
      <c r="K10" s="624"/>
      <c r="L10" s="626"/>
      <c r="M10" s="17">
        <v>0</v>
      </c>
      <c r="N10" s="22">
        <f>IF(ISNUMBER(M10),M10,0)</f>
        <v>0</v>
      </c>
      <c r="O10" s="23">
        <f t="shared" si="0"/>
        <v>0</v>
      </c>
      <c r="P10" s="24"/>
      <c r="Q10" s="143">
        <f aca="true" t="shared" si="1" ref="Q10:Q20">IF(N10&lt;&gt;0,1,0)</f>
        <v>0</v>
      </c>
      <c r="R10" s="116">
        <f>IF($N10&lt;&gt;0,1,0)</f>
        <v>0</v>
      </c>
      <c r="S10" s="115"/>
      <c r="T10" s="115"/>
      <c r="U10" s="117"/>
      <c r="V10" s="117"/>
      <c r="W10" s="404"/>
      <c r="X10" s="118"/>
      <c r="Y10" s="115"/>
      <c r="Z10" s="115">
        <f>IF($N10&lt;&gt;0,"XXX",0)</f>
        <v>0</v>
      </c>
      <c r="AA10" s="119"/>
      <c r="AB10" s="142"/>
      <c r="AC10" s="149">
        <v>5373</v>
      </c>
    </row>
    <row r="11" spans="2:29" s="20" customFormat="1" ht="30.75" customHeight="1">
      <c r="B11" s="92" t="s">
        <v>34</v>
      </c>
      <c r="C11" s="624" t="s">
        <v>48</v>
      </c>
      <c r="D11" s="624"/>
      <c r="E11" s="624"/>
      <c r="F11" s="624"/>
      <c r="G11" s="624"/>
      <c r="H11" s="21"/>
      <c r="I11" s="21"/>
      <c r="J11" s="625" t="s">
        <v>64</v>
      </c>
      <c r="K11" s="624"/>
      <c r="L11" s="626"/>
      <c r="M11" s="17">
        <v>0</v>
      </c>
      <c r="N11" s="22">
        <f>IF(ISNUMBER(M11),M11,0)</f>
        <v>0</v>
      </c>
      <c r="O11" s="23">
        <f t="shared" si="0"/>
        <v>0</v>
      </c>
      <c r="P11" s="24"/>
      <c r="Q11" s="143">
        <f t="shared" si="1"/>
        <v>0</v>
      </c>
      <c r="R11" s="116">
        <f>IF(N11&lt;&gt;0,1,0)</f>
        <v>0</v>
      </c>
      <c r="S11" s="115"/>
      <c r="T11" s="115"/>
      <c r="U11" s="117"/>
      <c r="V11" s="117"/>
      <c r="W11" s="404"/>
      <c r="X11" s="118"/>
      <c r="Y11" s="115"/>
      <c r="Z11" s="115">
        <f aca="true" t="shared" si="2" ref="Z11:Z17">IF($N11&lt;&gt;0,"XXX",0)</f>
        <v>0</v>
      </c>
      <c r="AA11" s="119"/>
      <c r="AB11" s="142"/>
      <c r="AC11" s="149">
        <v>3080</v>
      </c>
    </row>
    <row r="12" spans="2:29" s="20" customFormat="1" ht="30.75" customHeight="1">
      <c r="B12" s="92" t="s">
        <v>40</v>
      </c>
      <c r="C12" s="624" t="s">
        <v>49</v>
      </c>
      <c r="D12" s="624"/>
      <c r="E12" s="624"/>
      <c r="F12" s="624"/>
      <c r="G12" s="624"/>
      <c r="H12" s="21"/>
      <c r="I12" s="21"/>
      <c r="J12" s="625" t="s">
        <v>63</v>
      </c>
      <c r="K12" s="624"/>
      <c r="L12" s="626"/>
      <c r="M12" s="17">
        <v>0</v>
      </c>
      <c r="N12" s="22">
        <f>IF(ISNUMBER(M12),M12,0)</f>
        <v>0</v>
      </c>
      <c r="O12" s="23">
        <f t="shared" si="0"/>
        <v>0</v>
      </c>
      <c r="P12" s="24"/>
      <c r="Q12" s="143">
        <f t="shared" si="1"/>
        <v>0</v>
      </c>
      <c r="R12" s="116"/>
      <c r="S12" s="115"/>
      <c r="T12" s="115"/>
      <c r="U12" s="117">
        <f>IF(N12&lt;&gt;0,1,0)</f>
        <v>0</v>
      </c>
      <c r="V12" s="117"/>
      <c r="W12" s="404"/>
      <c r="X12" s="118"/>
      <c r="Y12" s="115"/>
      <c r="Z12" s="115">
        <f t="shared" si="2"/>
        <v>0</v>
      </c>
      <c r="AA12" s="119"/>
      <c r="AB12" s="142"/>
      <c r="AC12" s="149">
        <v>8917</v>
      </c>
    </row>
    <row r="13" spans="2:29" s="20" customFormat="1" ht="30.75" customHeight="1">
      <c r="B13" s="92" t="s">
        <v>41</v>
      </c>
      <c r="C13" s="624" t="s">
        <v>50</v>
      </c>
      <c r="D13" s="624"/>
      <c r="E13" s="624"/>
      <c r="F13" s="624"/>
      <c r="G13" s="624"/>
      <c r="H13" s="21"/>
      <c r="I13" s="21"/>
      <c r="J13" s="625" t="s">
        <v>176</v>
      </c>
      <c r="K13" s="624"/>
      <c r="L13" s="626"/>
      <c r="M13" s="17">
        <v>0</v>
      </c>
      <c r="N13" s="22">
        <f>IF(ISNUMBER(M13),M13,0)</f>
        <v>0</v>
      </c>
      <c r="O13" s="23">
        <f t="shared" si="0"/>
        <v>0</v>
      </c>
      <c r="P13" s="24"/>
      <c r="Q13" s="143">
        <f t="shared" si="1"/>
        <v>0</v>
      </c>
      <c r="R13" s="116"/>
      <c r="S13" s="115">
        <f>N13</f>
        <v>0</v>
      </c>
      <c r="T13" s="115">
        <f>N13*0.85</f>
        <v>0</v>
      </c>
      <c r="U13" s="117"/>
      <c r="V13" s="117"/>
      <c r="W13" s="404"/>
      <c r="X13" s="118"/>
      <c r="Y13" s="115"/>
      <c r="Z13" s="115">
        <f t="shared" si="2"/>
        <v>0</v>
      </c>
      <c r="AA13" s="119">
        <f>S13</f>
        <v>0</v>
      </c>
      <c r="AB13" s="142"/>
      <c r="AC13" s="149">
        <v>3480</v>
      </c>
    </row>
    <row r="14" spans="2:29" s="20" customFormat="1" ht="30.75" customHeight="1">
      <c r="B14" s="92" t="s">
        <v>42</v>
      </c>
      <c r="C14" s="624" t="s">
        <v>51</v>
      </c>
      <c r="D14" s="624"/>
      <c r="E14" s="624"/>
      <c r="F14" s="624"/>
      <c r="G14" s="624"/>
      <c r="H14" s="21"/>
      <c r="I14" s="21"/>
      <c r="J14" s="625" t="s">
        <v>166</v>
      </c>
      <c r="K14" s="624"/>
      <c r="L14" s="626"/>
      <c r="M14" s="17">
        <v>0</v>
      </c>
      <c r="N14" s="22">
        <f aca="true" t="shared" si="3" ref="N14:N20">IF(ISNUMBER(M14),M14,0)</f>
        <v>0</v>
      </c>
      <c r="O14" s="23">
        <f t="shared" si="0"/>
        <v>0</v>
      </c>
      <c r="P14" s="24"/>
      <c r="Q14" s="143">
        <f t="shared" si="1"/>
        <v>0</v>
      </c>
      <c r="R14" s="115"/>
      <c r="S14" s="115">
        <f>N14</f>
        <v>0</v>
      </c>
      <c r="T14" s="115">
        <f>N14*0.85</f>
        <v>0</v>
      </c>
      <c r="U14" s="117"/>
      <c r="V14" s="117"/>
      <c r="W14" s="404"/>
      <c r="X14" s="118"/>
      <c r="Y14" s="115"/>
      <c r="Z14" s="115">
        <f t="shared" si="2"/>
        <v>0</v>
      </c>
      <c r="AA14" s="119">
        <f>S14</f>
        <v>0</v>
      </c>
      <c r="AB14" s="142"/>
      <c r="AC14" s="149">
        <v>17400</v>
      </c>
    </row>
    <row r="15" spans="2:29" s="20" customFormat="1" ht="30.75" customHeight="1">
      <c r="B15" s="92" t="s">
        <v>43</v>
      </c>
      <c r="C15" s="624" t="s">
        <v>52</v>
      </c>
      <c r="D15" s="624"/>
      <c r="E15" s="624"/>
      <c r="F15" s="624"/>
      <c r="G15" s="624"/>
      <c r="H15" s="21"/>
      <c r="I15" s="21"/>
      <c r="J15" s="625" t="s">
        <v>167</v>
      </c>
      <c r="K15" s="624"/>
      <c r="L15" s="626"/>
      <c r="M15" s="17">
        <v>0</v>
      </c>
      <c r="N15" s="22">
        <f>IF(ISNUMBER(M15),M15,0)</f>
        <v>0</v>
      </c>
      <c r="O15" s="23">
        <f>AC15*N15</f>
        <v>0</v>
      </c>
      <c r="P15" s="24"/>
      <c r="Q15" s="143">
        <f t="shared" si="1"/>
        <v>0</v>
      </c>
      <c r="R15" s="115"/>
      <c r="S15" s="115">
        <f>N15</f>
        <v>0</v>
      </c>
      <c r="T15" s="115">
        <f>N15*0.85</f>
        <v>0</v>
      </c>
      <c r="U15" s="117"/>
      <c r="V15" s="117"/>
      <c r="W15" s="404"/>
      <c r="X15" s="118"/>
      <c r="Y15" s="115"/>
      <c r="Z15" s="115">
        <f t="shared" si="2"/>
        <v>0</v>
      </c>
      <c r="AA15" s="119">
        <f>S15</f>
        <v>0</v>
      </c>
      <c r="AB15" s="142"/>
      <c r="AC15" s="149">
        <v>26100</v>
      </c>
    </row>
    <row r="16" spans="2:29" s="20" customFormat="1" ht="30.75" customHeight="1">
      <c r="B16" s="92" t="s">
        <v>251</v>
      </c>
      <c r="C16" s="624" t="s">
        <v>252</v>
      </c>
      <c r="D16" s="624"/>
      <c r="E16" s="624"/>
      <c r="F16" s="624"/>
      <c r="G16" s="624"/>
      <c r="H16" s="21"/>
      <c r="I16" s="21"/>
      <c r="J16" s="625" t="s">
        <v>253</v>
      </c>
      <c r="K16" s="624"/>
      <c r="L16" s="626"/>
      <c r="M16" s="17">
        <v>0</v>
      </c>
      <c r="N16" s="22">
        <f>IF(ISNUMBER(M16),M16,0)</f>
        <v>0</v>
      </c>
      <c r="O16" s="23">
        <f>M16*AC16</f>
        <v>0</v>
      </c>
      <c r="P16" s="24"/>
      <c r="Q16" s="143">
        <f t="shared" si="1"/>
        <v>0</v>
      </c>
      <c r="R16" s="115"/>
      <c r="S16" s="115">
        <f>N16</f>
        <v>0</v>
      </c>
      <c r="T16" s="115">
        <f>N16*0.85</f>
        <v>0</v>
      </c>
      <c r="U16" s="117"/>
      <c r="V16" s="117"/>
      <c r="W16" s="404"/>
      <c r="X16" s="118"/>
      <c r="Y16" s="115"/>
      <c r="Z16" s="115">
        <f t="shared" si="2"/>
        <v>0</v>
      </c>
      <c r="AA16" s="119">
        <f>S16</f>
        <v>0</v>
      </c>
      <c r="AB16" s="142"/>
      <c r="AC16" s="149">
        <v>1360</v>
      </c>
    </row>
    <row r="17" spans="2:29" s="20" customFormat="1" ht="28.5">
      <c r="B17" s="92" t="s">
        <v>44</v>
      </c>
      <c r="C17" s="624" t="s">
        <v>53</v>
      </c>
      <c r="D17" s="624"/>
      <c r="E17" s="624"/>
      <c r="F17" s="624"/>
      <c r="G17" s="624"/>
      <c r="H17" s="21"/>
      <c r="I17" s="21"/>
      <c r="J17" s="625" t="s">
        <v>57</v>
      </c>
      <c r="K17" s="624"/>
      <c r="L17" s="626"/>
      <c r="M17" s="154">
        <f>'Kalkulace ceny stáží'!D22</f>
        <v>0</v>
      </c>
      <c r="N17" s="22">
        <f t="shared" si="3"/>
        <v>0</v>
      </c>
      <c r="O17" s="23">
        <f>'Kalkulace ceny stáží'!O7</f>
        <v>0</v>
      </c>
      <c r="P17" s="24"/>
      <c r="Q17" s="143">
        <f t="shared" si="1"/>
        <v>0</v>
      </c>
      <c r="R17" s="115"/>
      <c r="S17" s="115">
        <f>N17</f>
        <v>0</v>
      </c>
      <c r="T17" s="115">
        <f>N17</f>
        <v>0</v>
      </c>
      <c r="U17" s="117"/>
      <c r="V17" s="117"/>
      <c r="W17" s="404"/>
      <c r="X17" s="118"/>
      <c r="Y17" s="115"/>
      <c r="Z17" s="115">
        <f t="shared" si="2"/>
        <v>0</v>
      </c>
      <c r="AA17" s="119">
        <f>S17</f>
        <v>0</v>
      </c>
      <c r="AB17" s="142"/>
      <c r="AC17" s="150" t="s">
        <v>143</v>
      </c>
    </row>
    <row r="18" spans="2:29" s="20" customFormat="1" ht="30.75" customHeight="1">
      <c r="B18" s="92" t="s">
        <v>45</v>
      </c>
      <c r="C18" s="624" t="s">
        <v>54</v>
      </c>
      <c r="D18" s="624"/>
      <c r="E18" s="624"/>
      <c r="F18" s="624"/>
      <c r="G18" s="624"/>
      <c r="H18" s="21"/>
      <c r="I18" s="21"/>
      <c r="J18" s="625" t="s">
        <v>60</v>
      </c>
      <c r="K18" s="624"/>
      <c r="L18" s="626"/>
      <c r="M18" s="17">
        <v>0</v>
      </c>
      <c r="N18" s="22">
        <f t="shared" si="3"/>
        <v>0</v>
      </c>
      <c r="O18" s="23">
        <f>AC18*N18</f>
        <v>0</v>
      </c>
      <c r="P18" s="24"/>
      <c r="Q18" s="143">
        <f t="shared" si="1"/>
        <v>0</v>
      </c>
      <c r="R18" s="116"/>
      <c r="S18" s="116"/>
      <c r="T18" s="116"/>
      <c r="U18" s="117"/>
      <c r="V18" s="117">
        <f>M18*2</f>
        <v>0</v>
      </c>
      <c r="W18" s="404"/>
      <c r="X18" s="118"/>
      <c r="Y18" s="115"/>
      <c r="Z18" s="115"/>
      <c r="AA18" s="119"/>
      <c r="AB18" s="142"/>
      <c r="AC18" s="149">
        <v>7744</v>
      </c>
    </row>
    <row r="19" spans="2:29" s="20" customFormat="1" ht="30.75" customHeight="1">
      <c r="B19" s="92" t="s">
        <v>46</v>
      </c>
      <c r="C19" s="624" t="s">
        <v>55</v>
      </c>
      <c r="D19" s="624"/>
      <c r="E19" s="624"/>
      <c r="F19" s="624"/>
      <c r="G19" s="624"/>
      <c r="H19" s="21"/>
      <c r="I19" s="21"/>
      <c r="J19" s="625" t="s">
        <v>59</v>
      </c>
      <c r="K19" s="624"/>
      <c r="L19" s="626"/>
      <c r="M19" s="17">
        <v>0</v>
      </c>
      <c r="N19" s="22">
        <f t="shared" si="3"/>
        <v>0</v>
      </c>
      <c r="O19" s="23">
        <f>AC19*N19</f>
        <v>0</v>
      </c>
      <c r="P19" s="24"/>
      <c r="Q19" s="143">
        <f t="shared" si="1"/>
        <v>0</v>
      </c>
      <c r="R19" s="116"/>
      <c r="S19" s="116"/>
      <c r="T19" s="116"/>
      <c r="U19" s="117"/>
      <c r="V19" s="117">
        <f>IF($N19&lt;&gt;0,N19,0)</f>
        <v>0</v>
      </c>
      <c r="W19" s="404"/>
      <c r="X19" s="118"/>
      <c r="Y19" s="115"/>
      <c r="Z19" s="115"/>
      <c r="AA19" s="119"/>
      <c r="AB19" s="142"/>
      <c r="AC19" s="149">
        <v>3872</v>
      </c>
    </row>
    <row r="20" spans="2:29" s="20" customFormat="1" ht="30.75" customHeight="1" thickBot="1">
      <c r="B20" s="92" t="s">
        <v>47</v>
      </c>
      <c r="C20" s="624" t="s">
        <v>56</v>
      </c>
      <c r="D20" s="624"/>
      <c r="E20" s="624"/>
      <c r="F20" s="624"/>
      <c r="G20" s="624"/>
      <c r="H20" s="21"/>
      <c r="I20" s="21"/>
      <c r="J20" s="625" t="s">
        <v>98</v>
      </c>
      <c r="K20" s="624"/>
      <c r="L20" s="626"/>
      <c r="M20" s="17">
        <v>0</v>
      </c>
      <c r="N20" s="22">
        <f t="shared" si="3"/>
        <v>0</v>
      </c>
      <c r="O20" s="23">
        <f>AC20*N20</f>
        <v>0</v>
      </c>
      <c r="P20" s="24"/>
      <c r="Q20" s="472">
        <f t="shared" si="1"/>
        <v>0</v>
      </c>
      <c r="R20" s="473"/>
      <c r="S20" s="473"/>
      <c r="T20" s="473"/>
      <c r="U20" s="474"/>
      <c r="V20" s="474">
        <f>IF($N20&lt;&gt;0,N20,0)</f>
        <v>0</v>
      </c>
      <c r="W20" s="404"/>
      <c r="X20" s="475"/>
      <c r="Y20" s="476"/>
      <c r="Z20" s="476"/>
      <c r="AA20" s="477"/>
      <c r="AB20" s="142"/>
      <c r="AC20" s="149">
        <v>7744</v>
      </c>
    </row>
    <row r="21" spans="2:29" s="20" customFormat="1" ht="27" customHeight="1" thickBot="1">
      <c r="B21" s="619" t="s">
        <v>4</v>
      </c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44">
        <f>G5-O21</f>
        <v>300000</v>
      </c>
      <c r="O21" s="45">
        <f>SUM(O9:O20)</f>
        <v>0</v>
      </c>
      <c r="P21" s="46">
        <f>IF(SUM($V$9:$V$20)&lt;&gt;0,1,0)</f>
        <v>0</v>
      </c>
      <c r="Q21" s="478" t="s">
        <v>90</v>
      </c>
      <c r="R21" s="250" t="s">
        <v>91</v>
      </c>
      <c r="S21" s="250" t="s">
        <v>92</v>
      </c>
      <c r="T21" s="250" t="s">
        <v>146</v>
      </c>
      <c r="U21" s="252" t="s">
        <v>93</v>
      </c>
      <c r="V21" s="252" t="s">
        <v>145</v>
      </c>
      <c r="W21" s="250"/>
      <c r="X21" s="251" t="s">
        <v>94</v>
      </c>
      <c r="Y21" s="250" t="s">
        <v>95</v>
      </c>
      <c r="Z21" s="252" t="s">
        <v>97</v>
      </c>
      <c r="AA21" s="479" t="s">
        <v>226</v>
      </c>
      <c r="AB21" s="140"/>
      <c r="AC21" s="147" t="str">
        <f>IF(OR(O21&lt;F5,O21&gt;G5),"hodnota není v limitu","zbývá"&amp;" "&amp;$N$21)</f>
        <v>hodnota není v limitu</v>
      </c>
    </row>
    <row r="22" spans="2:29" s="20" customFormat="1" ht="30.75" customHeight="1" thickBot="1">
      <c r="B22" s="58"/>
      <c r="C22" s="60"/>
      <c r="D22" s="6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2"/>
      <c r="P22" s="57"/>
      <c r="Q22" s="134">
        <f>IF(OR(Q9&lt;&gt;0,Q10&lt;&gt;0,Q11&lt;&gt;0,Q12&lt;&gt;0,Q13&lt;&gt;0,Q14&lt;&gt;Q15&lt;&gt;0,Q17&lt;&gt;0,Q18&lt;&gt;0,Q19&lt;&gt;0,Q20&lt;&gt;0),1,0)</f>
        <v>1</v>
      </c>
      <c r="R22" s="135">
        <f>SUM(R9:R20)</f>
        <v>0</v>
      </c>
      <c r="S22" s="135">
        <f>SUM(S9:S20)</f>
        <v>0</v>
      </c>
      <c r="T22" s="135">
        <f>SUM(T9:T20)</f>
        <v>0</v>
      </c>
      <c r="U22" s="397">
        <f>SUM(U9:U20)</f>
        <v>0</v>
      </c>
      <c r="V22" s="481">
        <f>SUM(V9:V20)</f>
        <v>0</v>
      </c>
      <c r="W22" s="136"/>
      <c r="X22" s="398"/>
      <c r="Y22" s="136"/>
      <c r="Z22" s="136">
        <f>IF(OR(Z9&lt;&gt;0,Z10&lt;&gt;0,Z11&lt;&gt;0,Z12&lt;&gt;0,Z13&lt;&gt;0,Z14&lt;&gt;0,Z15&lt;&gt;0,Z17&lt;&gt;0),"XXX",0)</f>
        <v>0</v>
      </c>
      <c r="AA22" s="482">
        <f>SUM(AA9:AA20)</f>
        <v>0</v>
      </c>
      <c r="AB22" s="144"/>
      <c r="AC22" s="137"/>
    </row>
    <row r="23" spans="2:29" s="20" customFormat="1" ht="19.5" customHeight="1">
      <c r="B23" s="64" t="s">
        <v>6</v>
      </c>
      <c r="C23" s="59"/>
      <c r="D23" s="59"/>
      <c r="E23" s="65" t="e">
        <f>#REF!+#REF!+#REF!</f>
        <v>#REF!</v>
      </c>
      <c r="F23" s="60"/>
      <c r="G23" s="59"/>
      <c r="H23" s="59"/>
      <c r="I23" s="61"/>
      <c r="J23" s="59"/>
      <c r="K23" s="59"/>
      <c r="L23" s="59"/>
      <c r="M23" s="59"/>
      <c r="N23" s="59"/>
      <c r="O23" s="62"/>
      <c r="P23" s="59"/>
      <c r="Q23" s="59"/>
      <c r="R23" s="59"/>
      <c r="S23" s="59"/>
      <c r="T23" s="59"/>
      <c r="U23" s="59"/>
      <c r="V23" s="59"/>
      <c r="W23" s="400"/>
      <c r="X23" s="59"/>
      <c r="Y23" s="59"/>
      <c r="Z23" s="59"/>
      <c r="AA23" s="59"/>
      <c r="AB23" s="59"/>
      <c r="AC23" s="63"/>
    </row>
    <row r="24" spans="2:29" s="20" customFormat="1" ht="21" customHeight="1">
      <c r="B24" s="627" t="s">
        <v>148</v>
      </c>
      <c r="C24" s="628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9"/>
    </row>
    <row r="25" spans="2:29" s="20" customFormat="1" ht="34.5" customHeight="1">
      <c r="B25" s="487" t="s">
        <v>17</v>
      </c>
      <c r="C25" s="630" t="s">
        <v>99</v>
      </c>
      <c r="D25" s="631"/>
      <c r="E25" s="631"/>
      <c r="F25" s="631"/>
      <c r="G25" s="631"/>
      <c r="H25" s="631"/>
      <c r="I25" s="632"/>
      <c r="J25" s="66" t="s">
        <v>90</v>
      </c>
      <c r="K25" s="138">
        <v>1</v>
      </c>
      <c r="L25" s="633" t="s">
        <v>220</v>
      </c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  <c r="AB25" s="634"/>
      <c r="AC25" s="635"/>
    </row>
    <row r="26" spans="2:29" s="20" customFormat="1" ht="36.75" customHeight="1">
      <c r="B26" s="646" t="s">
        <v>16</v>
      </c>
      <c r="C26" s="636" t="s">
        <v>0</v>
      </c>
      <c r="D26" s="637"/>
      <c r="E26" s="637"/>
      <c r="F26" s="637"/>
      <c r="G26" s="637"/>
      <c r="H26" s="637"/>
      <c r="I26" s="638"/>
      <c r="J26" s="66" t="s">
        <v>91</v>
      </c>
      <c r="K26" s="67">
        <f>ROUND(R22,2)</f>
        <v>0</v>
      </c>
      <c r="L26" s="639" t="s">
        <v>227</v>
      </c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5"/>
    </row>
    <row r="27" spans="2:29" s="20" customFormat="1" ht="39.75" customHeight="1">
      <c r="B27" s="647"/>
      <c r="C27" s="636" t="s">
        <v>100</v>
      </c>
      <c r="D27" s="637"/>
      <c r="E27" s="637"/>
      <c r="F27" s="637"/>
      <c r="G27" s="637"/>
      <c r="H27" s="637"/>
      <c r="I27" s="638"/>
      <c r="J27" s="66" t="s">
        <v>92</v>
      </c>
      <c r="K27" s="67">
        <f>ROUND(S22,2)</f>
        <v>0</v>
      </c>
      <c r="L27" s="639" t="s">
        <v>229</v>
      </c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1"/>
    </row>
    <row r="28" spans="2:29" s="20" customFormat="1" ht="56.25" customHeight="1">
      <c r="B28" s="647"/>
      <c r="C28" s="636" t="s">
        <v>2</v>
      </c>
      <c r="D28" s="637"/>
      <c r="E28" s="637"/>
      <c r="F28" s="637"/>
      <c r="G28" s="637"/>
      <c r="H28" s="637"/>
      <c r="I28" s="638"/>
      <c r="J28" s="66" t="s">
        <v>146</v>
      </c>
      <c r="K28" s="67">
        <f>ROUND(T22,2)</f>
        <v>0</v>
      </c>
      <c r="L28" s="639" t="s">
        <v>250</v>
      </c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640"/>
      <c r="Z28" s="640"/>
      <c r="AA28" s="640"/>
      <c r="AB28" s="640"/>
      <c r="AC28" s="641"/>
    </row>
    <row r="29" spans="2:29" s="20" customFormat="1" ht="34.5" customHeight="1">
      <c r="B29" s="647"/>
      <c r="C29" s="636" t="s">
        <v>102</v>
      </c>
      <c r="D29" s="637"/>
      <c r="E29" s="637"/>
      <c r="F29" s="637"/>
      <c r="G29" s="637"/>
      <c r="H29" s="637"/>
      <c r="I29" s="638"/>
      <c r="J29" s="66" t="s">
        <v>93</v>
      </c>
      <c r="K29" s="67">
        <f>U22</f>
        <v>0</v>
      </c>
      <c r="L29" s="642" t="s">
        <v>31</v>
      </c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1"/>
    </row>
    <row r="30" spans="2:29" s="20" customFormat="1" ht="34.5" customHeight="1">
      <c r="B30" s="648"/>
      <c r="C30" s="643" t="s">
        <v>103</v>
      </c>
      <c r="D30" s="644"/>
      <c r="E30" s="644"/>
      <c r="F30" s="644"/>
      <c r="G30" s="644"/>
      <c r="H30" s="644"/>
      <c r="I30" s="645"/>
      <c r="J30" s="66" t="s">
        <v>145</v>
      </c>
      <c r="K30" s="67">
        <f>V22</f>
        <v>0</v>
      </c>
      <c r="L30" s="642" t="s">
        <v>31</v>
      </c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1"/>
    </row>
    <row r="31" spans="2:29" s="20" customFormat="1" ht="21" customHeight="1">
      <c r="B31" s="627" t="s">
        <v>228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9"/>
    </row>
    <row r="32" spans="2:41" s="20" customFormat="1" ht="33" customHeight="1">
      <c r="B32" s="646" t="s">
        <v>16</v>
      </c>
      <c r="C32" s="636" t="s">
        <v>104</v>
      </c>
      <c r="D32" s="637"/>
      <c r="E32" s="637"/>
      <c r="F32" s="637"/>
      <c r="G32" s="637"/>
      <c r="H32" s="637"/>
      <c r="I32" s="638"/>
      <c r="J32" s="66" t="s">
        <v>94</v>
      </c>
      <c r="K32" s="67">
        <v>0</v>
      </c>
      <c r="L32" s="639" t="s">
        <v>139</v>
      </c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5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</row>
    <row r="33" spans="2:41" s="20" customFormat="1" ht="33" customHeight="1">
      <c r="B33" s="647"/>
      <c r="C33" s="636" t="s">
        <v>105</v>
      </c>
      <c r="D33" s="637"/>
      <c r="E33" s="637"/>
      <c r="F33" s="637"/>
      <c r="G33" s="637"/>
      <c r="H33" s="637"/>
      <c r="I33" s="638"/>
      <c r="J33" s="66" t="s">
        <v>95</v>
      </c>
      <c r="K33" s="89">
        <f>K32</f>
        <v>0</v>
      </c>
      <c r="L33" s="642" t="s">
        <v>140</v>
      </c>
      <c r="M33" s="634"/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5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</row>
    <row r="34" spans="2:41" s="20" customFormat="1" ht="33" customHeight="1">
      <c r="B34" s="647"/>
      <c r="C34" s="636" t="s">
        <v>144</v>
      </c>
      <c r="D34" s="637"/>
      <c r="E34" s="637"/>
      <c r="F34" s="637"/>
      <c r="G34" s="637"/>
      <c r="H34" s="637"/>
      <c r="I34" s="638"/>
      <c r="J34" s="66" t="s">
        <v>97</v>
      </c>
      <c r="K34" s="89">
        <f>IF(Z22="XXX","V žádosti uveďte počet podpořených dětí/žáků se SVP",0)</f>
        <v>0</v>
      </c>
      <c r="L34" s="639" t="s">
        <v>239</v>
      </c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1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</row>
    <row r="35" spans="2:29" s="20" customFormat="1" ht="33" customHeight="1" thickBot="1">
      <c r="B35" s="649"/>
      <c r="C35" s="650" t="s">
        <v>1</v>
      </c>
      <c r="D35" s="651"/>
      <c r="E35" s="651"/>
      <c r="F35" s="651"/>
      <c r="G35" s="651"/>
      <c r="H35" s="651"/>
      <c r="I35" s="652"/>
      <c r="J35" s="69" t="s">
        <v>226</v>
      </c>
      <c r="K35" s="70">
        <f>FLOOR(AA22,1)</f>
        <v>0</v>
      </c>
      <c r="L35" s="653" t="s">
        <v>30</v>
      </c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5"/>
    </row>
    <row r="36" spans="2:41" s="20" customFormat="1" ht="15" customHeight="1">
      <c r="B36" s="209"/>
      <c r="C36" s="210"/>
      <c r="D36" s="211"/>
      <c r="E36" s="212"/>
      <c r="F36" s="212"/>
      <c r="G36" s="211"/>
      <c r="H36" s="211"/>
      <c r="I36" s="211"/>
      <c r="J36" s="213"/>
      <c r="K36" s="213"/>
      <c r="L36" s="213"/>
      <c r="M36" s="211"/>
      <c r="N36" s="211"/>
      <c r="O36" s="214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5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2:29" s="20" customFormat="1" ht="27" customHeight="1" hidden="1">
      <c r="B37" s="491" t="s">
        <v>234</v>
      </c>
      <c r="C37" s="492"/>
      <c r="D37" s="492"/>
      <c r="E37" s="492"/>
      <c r="F37" s="492"/>
      <c r="G37" s="492"/>
      <c r="H37" s="492"/>
      <c r="I37" s="493"/>
      <c r="J37" s="217" t="s">
        <v>150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3"/>
    </row>
    <row r="38" spans="2:29" s="20" customFormat="1" ht="26.25" customHeight="1" hidden="1" thickBot="1">
      <c r="B38" s="494"/>
      <c r="C38" s="495"/>
      <c r="D38" s="495"/>
      <c r="E38" s="495"/>
      <c r="F38" s="495"/>
      <c r="G38" s="495"/>
      <c r="H38" s="495"/>
      <c r="I38" s="496"/>
      <c r="J38" s="218">
        <v>1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3"/>
    </row>
    <row r="39" spans="2:29" s="20" customFormat="1" ht="15" customHeight="1">
      <c r="B39" s="58"/>
      <c r="C39" s="59"/>
      <c r="D39" s="59"/>
      <c r="E39" s="59"/>
      <c r="F39" s="59"/>
      <c r="G39" s="59"/>
      <c r="H39" s="59"/>
      <c r="I39" s="61"/>
      <c r="J39" s="59"/>
      <c r="K39" s="59"/>
      <c r="L39" s="59"/>
      <c r="M39" s="59"/>
      <c r="N39" s="59"/>
      <c r="O39" s="62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3"/>
    </row>
    <row r="40" spans="2:29" ht="15" customHeight="1" thickBot="1">
      <c r="B40" s="216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1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2"/>
    </row>
    <row r="41" ht="14.25">
      <c r="W41" s="32"/>
    </row>
    <row r="42" ht="14.25">
      <c r="W42" s="32"/>
    </row>
    <row r="43" ht="14.25">
      <c r="W43" s="32"/>
    </row>
    <row r="44" ht="14.25">
      <c r="W44" s="32"/>
    </row>
    <row r="45" ht="14.25">
      <c r="W45" s="32"/>
    </row>
    <row r="46" ht="14.25"/>
  </sheetData>
  <sheetProtection password="96E3" sheet="1" objects="1" scenarios="1"/>
  <mergeCells count="66">
    <mergeCell ref="L32:AC32"/>
    <mergeCell ref="B32:B35"/>
    <mergeCell ref="C33:I33"/>
    <mergeCell ref="L33:AC33"/>
    <mergeCell ref="C34:I34"/>
    <mergeCell ref="L34:AC34"/>
    <mergeCell ref="C35:I35"/>
    <mergeCell ref="L35:AC35"/>
    <mergeCell ref="C32:I32"/>
    <mergeCell ref="C28:I28"/>
    <mergeCell ref="L28:AC28"/>
    <mergeCell ref="C29:I29"/>
    <mergeCell ref="L29:AC29"/>
    <mergeCell ref="B31:AC31"/>
    <mergeCell ref="C30:I30"/>
    <mergeCell ref="L30:AC30"/>
    <mergeCell ref="B26:B30"/>
    <mergeCell ref="C25:I25"/>
    <mergeCell ref="L25:AC25"/>
    <mergeCell ref="C26:I26"/>
    <mergeCell ref="L26:AC26"/>
    <mergeCell ref="C27:I27"/>
    <mergeCell ref="L27:AC27"/>
    <mergeCell ref="B24:AC24"/>
    <mergeCell ref="B21:M21"/>
    <mergeCell ref="C18:G18"/>
    <mergeCell ref="J18:L18"/>
    <mergeCell ref="C19:G19"/>
    <mergeCell ref="J19:L19"/>
    <mergeCell ref="C20:G20"/>
    <mergeCell ref="J20:L20"/>
    <mergeCell ref="C14:G14"/>
    <mergeCell ref="J14:L14"/>
    <mergeCell ref="C15:G15"/>
    <mergeCell ref="J15:L15"/>
    <mergeCell ref="C17:G17"/>
    <mergeCell ref="J17:L17"/>
    <mergeCell ref="C16:G16"/>
    <mergeCell ref="J16:L16"/>
    <mergeCell ref="C11:G11"/>
    <mergeCell ref="J11:L11"/>
    <mergeCell ref="C12:G12"/>
    <mergeCell ref="J12:L12"/>
    <mergeCell ref="C13:G13"/>
    <mergeCell ref="J13:L13"/>
    <mergeCell ref="B8:M8"/>
    <mergeCell ref="C9:G9"/>
    <mergeCell ref="J9:L9"/>
    <mergeCell ref="C10:G10"/>
    <mergeCell ref="J10:L10"/>
    <mergeCell ref="Y2:Y5"/>
    <mergeCell ref="AA2:AA5"/>
    <mergeCell ref="AC2:AC7"/>
    <mergeCell ref="C3:G3"/>
    <mergeCell ref="S2:S5"/>
    <mergeCell ref="T2:T5"/>
    <mergeCell ref="U2:U5"/>
    <mergeCell ref="V2:V5"/>
    <mergeCell ref="X2:X5"/>
    <mergeCell ref="R2:R5"/>
    <mergeCell ref="B1:D1"/>
    <mergeCell ref="J2:L7"/>
    <mergeCell ref="M2:M7"/>
    <mergeCell ref="O2:O7"/>
    <mergeCell ref="Q2:Q5"/>
    <mergeCell ref="Z2:Z5"/>
  </mergeCells>
  <conditionalFormatting sqref="J9:K9">
    <cfRule type="cellIs" priority="54" dxfId="0" operator="lessThan">
      <formula>0</formula>
    </cfRule>
    <cfRule type="cellIs" priority="55" dxfId="0" operator="between">
      <formula>1</formula>
      <formula>11</formula>
    </cfRule>
    <cfRule type="expression" priority="57" dxfId="0">
      <formula>'  MŠ  '!#REF!=FALSE</formula>
    </cfRule>
  </conditionalFormatting>
  <conditionalFormatting sqref="R38 U38:W38 K38:L38">
    <cfRule type="cellIs" priority="56" dxfId="153" operator="greaterThan">
      <formula>0</formula>
    </cfRule>
  </conditionalFormatting>
  <conditionalFormatting sqref="J10:K10">
    <cfRule type="expression" priority="49" dxfId="0">
      <formula>'  MŠ  '!#REF!=FALSE</formula>
    </cfRule>
    <cfRule type="cellIs" priority="52" dxfId="0" operator="lessThan">
      <formula>0</formula>
    </cfRule>
    <cfRule type="cellIs" priority="53" dxfId="0" operator="between">
      <formula>1</formula>
      <formula>11</formula>
    </cfRule>
  </conditionalFormatting>
  <conditionalFormatting sqref="O21 O8">
    <cfRule type="expression" priority="60" dxfId="0" stopIfTrue="1">
      <formula>$O$21&gt;$G$5</formula>
    </cfRule>
    <cfRule type="expression" priority="61" dxfId="0" stopIfTrue="1">
      <formula>$O$21&lt;$F$5</formula>
    </cfRule>
    <cfRule type="expression" priority="62" dxfId="157">
      <formula>$O$21&gt;((($G$5-$F$5)/10*9)+$F$5)</formula>
    </cfRule>
    <cfRule type="expression" priority="63" dxfId="247">
      <formula>$O$21&gt;$F$5</formula>
    </cfRule>
  </conditionalFormatting>
  <conditionalFormatting sqref="D5">
    <cfRule type="cellIs" priority="58" dxfId="0" operator="lessThan" stopIfTrue="1">
      <formula>0</formula>
    </cfRule>
    <cfRule type="cellIs" priority="59" dxfId="155" operator="greaterThan">
      <formula>2000</formula>
    </cfRule>
  </conditionalFormatting>
  <conditionalFormatting sqref="L37">
    <cfRule type="expression" priority="68" dxfId="153">
      <formula>$L$38&gt;0</formula>
    </cfRule>
  </conditionalFormatting>
  <conditionalFormatting sqref="K37">
    <cfRule type="expression" priority="69" dxfId="153">
      <formula>$K$38&gt;0</formula>
    </cfRule>
  </conditionalFormatting>
  <conditionalFormatting sqref="J11:K11">
    <cfRule type="expression" priority="44" dxfId="0">
      <formula>'  MŠ  '!#REF!=FALSE</formula>
    </cfRule>
    <cfRule type="cellIs" priority="45" dxfId="0" operator="lessThan">
      <formula>0</formula>
    </cfRule>
    <cfRule type="cellIs" priority="46" dxfId="0" operator="between">
      <formula>1</formula>
      <formula>11</formula>
    </cfRule>
  </conditionalFormatting>
  <conditionalFormatting sqref="J12:K12">
    <cfRule type="expression" priority="41" dxfId="0">
      <formula>'  MŠ  '!#REF!=FALSE</formula>
    </cfRule>
    <cfRule type="cellIs" priority="42" dxfId="0" operator="lessThan">
      <formula>0</formula>
    </cfRule>
    <cfRule type="cellIs" priority="43" dxfId="0" operator="between">
      <formula>1</formula>
      <formula>11</formula>
    </cfRule>
  </conditionalFormatting>
  <conditionalFormatting sqref="J13:K13">
    <cfRule type="expression" priority="38" dxfId="0">
      <formula>'  MŠ  '!#REF!=FALSE</formula>
    </cfRule>
    <cfRule type="cellIs" priority="39" dxfId="0" operator="lessThan">
      <formula>0</formula>
    </cfRule>
    <cfRule type="cellIs" priority="40" dxfId="0" operator="between">
      <formula>1</formula>
      <formula>11</formula>
    </cfRule>
  </conditionalFormatting>
  <conditionalFormatting sqref="J14:K14">
    <cfRule type="expression" priority="35" dxfId="0">
      <formula>'  MŠ  '!#REF!=FALSE</formula>
    </cfRule>
    <cfRule type="cellIs" priority="36" dxfId="0" operator="lessThan">
      <formula>0</formula>
    </cfRule>
    <cfRule type="cellIs" priority="37" dxfId="0" operator="between">
      <formula>1</formula>
      <formula>11</formula>
    </cfRule>
  </conditionalFormatting>
  <conditionalFormatting sqref="J17:K17">
    <cfRule type="expression" priority="32" dxfId="0">
      <formula>'  MŠ  '!#REF!=FALSE</formula>
    </cfRule>
    <cfRule type="cellIs" priority="33" dxfId="0" operator="lessThan">
      <formula>0</formula>
    </cfRule>
    <cfRule type="cellIs" priority="34" dxfId="0" operator="between">
      <formula>1</formula>
      <formula>11</formula>
    </cfRule>
  </conditionalFormatting>
  <conditionalFormatting sqref="J18:K18">
    <cfRule type="expression" priority="29" dxfId="0">
      <formula>'  MŠ  '!#REF!=FALSE</formula>
    </cfRule>
    <cfRule type="cellIs" priority="30" dxfId="0" operator="lessThan">
      <formula>0</formula>
    </cfRule>
    <cfRule type="cellIs" priority="31" dxfId="0" operator="between">
      <formula>1</formula>
      <formula>11</formula>
    </cfRule>
  </conditionalFormatting>
  <conditionalFormatting sqref="J19:K19">
    <cfRule type="expression" priority="26" dxfId="0">
      <formula>'  MŠ  '!#REF!=FALSE</formula>
    </cfRule>
    <cfRule type="cellIs" priority="27" dxfId="0" operator="lessThan">
      <formula>0</formula>
    </cfRule>
    <cfRule type="cellIs" priority="28" dxfId="0" operator="between">
      <formula>1</formula>
      <formula>11</formula>
    </cfRule>
  </conditionalFormatting>
  <conditionalFormatting sqref="J15:K15">
    <cfRule type="expression" priority="23" dxfId="0">
      <formula>'  MŠ  '!#REF!=FALSE</formula>
    </cfRule>
    <cfRule type="cellIs" priority="24" dxfId="0" operator="lessThan">
      <formula>0</formula>
    </cfRule>
    <cfRule type="cellIs" priority="25" dxfId="0" operator="between">
      <formula>1</formula>
      <formula>11</formula>
    </cfRule>
  </conditionalFormatting>
  <conditionalFormatting sqref="J20:K20">
    <cfRule type="expression" priority="10" dxfId="0">
      <formula>'  MŠ  '!#REF!=FALSE</formula>
    </cfRule>
    <cfRule type="cellIs" priority="11" dxfId="0" operator="lessThan">
      <formula>0</formula>
    </cfRule>
    <cfRule type="cellIs" priority="12" dxfId="0" operator="between">
      <formula>1</formula>
      <formula>11</formula>
    </cfRule>
  </conditionalFormatting>
  <conditionalFormatting sqref="D5">
    <cfRule type="expression" priority="72" dxfId="0">
      <formula>$N$7=1</formula>
    </cfRule>
    <cfRule type="expression" priority="73" dxfId="0" stopIfTrue="1">
      <formula>'  MŠ  '!#REF!=FALSE</formula>
    </cfRule>
  </conditionalFormatting>
  <conditionalFormatting sqref="M18">
    <cfRule type="expression" priority="6" dxfId="0">
      <formula>$M$18&lt;1</formula>
    </cfRule>
  </conditionalFormatting>
  <conditionalFormatting sqref="M19:M20">
    <cfRule type="expression" priority="4" dxfId="0">
      <formula>$M$19+$M$20&lt;1</formula>
    </cfRule>
  </conditionalFormatting>
  <conditionalFormatting sqref="J16:K16">
    <cfRule type="expression" priority="1" dxfId="0">
      <formula>'  MŠ  '!#REF!=FALSE</formula>
    </cfRule>
    <cfRule type="cellIs" priority="2" dxfId="0" operator="lessThan">
      <formula>0</formula>
    </cfRule>
    <cfRule type="cellIs" priority="3" dxfId="0" operator="between">
      <formula>1</formula>
      <formula>11</formula>
    </cfRule>
  </conditionalFormatting>
  <dataValidations count="2">
    <dataValidation type="whole" allowBlank="1" showInputMessage="1" showErrorMessage="1" sqref="M17">
      <formula1>0</formula1>
      <formula2>99999</formula2>
    </dataValidation>
    <dataValidation type="whole" allowBlank="1" showInputMessage="1" showErrorMessage="1" sqref="M18:M20 M9:M16">
      <formula1>0</formula1>
      <formula2>999999</formula2>
    </dataValidation>
  </dataValidations>
  <hyperlinks>
    <hyperlink ref="B1:D1" location="'Hlavní strana'!A1" display="zpět na hlavní stranu"/>
  </hyperlinks>
  <printOptions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4" r:id="rId1"/>
  <ignoredErrors>
    <ignoredError sqref="Q8:S8 J29 J25:J26 B9 B20 B19 B16:B17 B15 B14 B13 B12 B11 B10 U8 B18" twoDigitTextYear="1"/>
    <ignoredError sqref="K35" evalError="1"/>
    <ignoredError sqref="O21:P21 V18 S21 O17" formula="1"/>
    <ignoredError sqref="Q21:R21 U21" twoDigitTextYea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1:AP51"/>
  <sheetViews>
    <sheetView zoomScale="70" zoomScaleNormal="70" zoomScalePageLayoutView="0" workbookViewId="0" topLeftCell="A1">
      <selection activeCell="D6" sqref="D6"/>
    </sheetView>
  </sheetViews>
  <sheetFormatPr defaultColWidth="0" defaultRowHeight="15" zeroHeight="1"/>
  <cols>
    <col min="1" max="1" width="3.421875" style="32" customWidth="1"/>
    <col min="2" max="2" width="7.7109375" style="73" customWidth="1"/>
    <col min="3" max="3" width="14.7109375" style="33" customWidth="1"/>
    <col min="4" max="4" width="15.28125" style="33" customWidth="1"/>
    <col min="5" max="5" width="15.421875" style="33" hidden="1" customWidth="1"/>
    <col min="6" max="6" width="20.00390625" style="33" customWidth="1"/>
    <col min="7" max="7" width="21.28125" style="33" customWidth="1"/>
    <col min="8" max="8" width="34.7109375" style="33" hidden="1" customWidth="1"/>
    <col min="9" max="9" width="3.421875" style="33" customWidth="1"/>
    <col min="10" max="10" width="21.7109375" style="33" customWidth="1"/>
    <col min="11" max="11" width="34.8515625" style="33" customWidth="1"/>
    <col min="12" max="12" width="49.7109375" style="33" customWidth="1"/>
    <col min="13" max="13" width="21.421875" style="33" customWidth="1"/>
    <col min="14" max="14" width="0.13671875" style="33" customWidth="1"/>
    <col min="15" max="15" width="17.140625" style="34" customWidth="1"/>
    <col min="16" max="16" width="7.28125" style="33" hidden="1" customWidth="1"/>
    <col min="17" max="17" width="14.28125" style="33" customWidth="1"/>
    <col min="18" max="18" width="15.421875" style="33" customWidth="1"/>
    <col min="19" max="19" width="15.57421875" style="33" customWidth="1"/>
    <col min="20" max="20" width="17.57421875" style="33" customWidth="1"/>
    <col min="21" max="21" width="17.140625" style="33" customWidth="1"/>
    <col min="22" max="22" width="12.140625" style="33" customWidth="1"/>
    <col min="23" max="23" width="0.5625" style="33" customWidth="1"/>
    <col min="24" max="24" width="11.7109375" style="33" customWidth="1"/>
    <col min="25" max="25" width="12.28125" style="33" customWidth="1"/>
    <col min="26" max="26" width="12.57421875" style="33" customWidth="1"/>
    <col min="27" max="27" width="16.140625" style="33" customWidth="1"/>
    <col min="28" max="28" width="13.7109375" style="33" customWidth="1"/>
    <col min="29" max="29" width="0.9921875" style="32" customWidth="1"/>
    <col min="30" max="30" width="18.57421875" style="32" customWidth="1"/>
    <col min="31" max="32" width="9.140625" style="32" customWidth="1"/>
    <col min="33" max="43" width="0" style="32" hidden="1" customWidth="1"/>
    <col min="44" max="16384" width="9.140625" style="32" hidden="1" customWidth="1"/>
  </cols>
  <sheetData>
    <row r="1" spans="2:8" ht="15" thickBot="1">
      <c r="B1" s="662" t="s">
        <v>28</v>
      </c>
      <c r="C1" s="663"/>
      <c r="D1" s="664"/>
      <c r="E1" s="32"/>
      <c r="F1" s="32"/>
      <c r="G1" s="32"/>
      <c r="H1" s="32"/>
    </row>
    <row r="2" spans="2:30" ht="20.25" customHeight="1">
      <c r="B2" s="221"/>
      <c r="C2" s="222"/>
      <c r="D2" s="222"/>
      <c r="E2" s="222"/>
      <c r="F2" s="222"/>
      <c r="G2" s="222"/>
      <c r="H2" s="75"/>
      <c r="I2" s="192"/>
      <c r="J2" s="665" t="s">
        <v>156</v>
      </c>
      <c r="K2" s="666"/>
      <c r="L2" s="667"/>
      <c r="M2" s="671" t="s">
        <v>223</v>
      </c>
      <c r="N2" s="193"/>
      <c r="O2" s="673" t="s">
        <v>18</v>
      </c>
      <c r="P2" s="193"/>
      <c r="Q2" s="659" t="s">
        <v>99</v>
      </c>
      <c r="R2" s="656" t="s">
        <v>0</v>
      </c>
      <c r="S2" s="656" t="s">
        <v>100</v>
      </c>
      <c r="T2" s="656" t="s">
        <v>147</v>
      </c>
      <c r="U2" s="656" t="s">
        <v>102</v>
      </c>
      <c r="V2" s="656" t="s">
        <v>103</v>
      </c>
      <c r="W2" s="659"/>
      <c r="X2" s="656" t="s">
        <v>104</v>
      </c>
      <c r="Y2" s="656" t="s">
        <v>142</v>
      </c>
      <c r="Z2" s="656" t="s">
        <v>106</v>
      </c>
      <c r="AA2" s="656" t="s">
        <v>107</v>
      </c>
      <c r="AB2" s="676" t="s">
        <v>1</v>
      </c>
      <c r="AC2" s="193"/>
      <c r="AD2" s="679" t="s">
        <v>141</v>
      </c>
    </row>
    <row r="3" spans="2:30" ht="27.75" customHeight="1">
      <c r="B3" s="220"/>
      <c r="C3" s="675"/>
      <c r="D3" s="675"/>
      <c r="E3" s="675"/>
      <c r="F3" s="675"/>
      <c r="G3" s="675"/>
      <c r="H3" s="77"/>
      <c r="I3" s="194"/>
      <c r="J3" s="668"/>
      <c r="K3" s="669"/>
      <c r="L3" s="670"/>
      <c r="M3" s="672"/>
      <c r="N3" s="195"/>
      <c r="O3" s="674"/>
      <c r="P3" s="195"/>
      <c r="Q3" s="660"/>
      <c r="R3" s="657"/>
      <c r="S3" s="657"/>
      <c r="T3" s="657"/>
      <c r="U3" s="657"/>
      <c r="V3" s="657"/>
      <c r="W3" s="660"/>
      <c r="X3" s="657"/>
      <c r="Y3" s="657"/>
      <c r="Z3" s="657"/>
      <c r="AA3" s="657"/>
      <c r="AB3" s="677"/>
      <c r="AC3" s="195"/>
      <c r="AD3" s="680"/>
    </row>
    <row r="4" spans="2:30" s="33" customFormat="1" ht="30.75" customHeight="1">
      <c r="B4" s="188"/>
      <c r="C4" s="692" t="s">
        <v>152</v>
      </c>
      <c r="D4" s="692"/>
      <c r="E4" s="692"/>
      <c r="F4" s="692"/>
      <c r="G4" s="692"/>
      <c r="H4" s="35"/>
      <c r="I4" s="194"/>
      <c r="J4" s="668"/>
      <c r="K4" s="669"/>
      <c r="L4" s="670"/>
      <c r="M4" s="672"/>
      <c r="N4" s="195"/>
      <c r="O4" s="674"/>
      <c r="P4" s="196"/>
      <c r="Q4" s="660"/>
      <c r="R4" s="657"/>
      <c r="S4" s="657"/>
      <c r="T4" s="657"/>
      <c r="U4" s="657"/>
      <c r="V4" s="657"/>
      <c r="W4" s="660"/>
      <c r="X4" s="657"/>
      <c r="Y4" s="657"/>
      <c r="Z4" s="657"/>
      <c r="AA4" s="657"/>
      <c r="AB4" s="677"/>
      <c r="AC4" s="197"/>
      <c r="AD4" s="680"/>
    </row>
    <row r="5" spans="2:30" s="33" customFormat="1" ht="30.75" customHeight="1">
      <c r="B5" s="220"/>
      <c r="C5" s="497"/>
      <c r="D5" s="37" t="s">
        <v>153</v>
      </c>
      <c r="E5" s="37" t="s">
        <v>21</v>
      </c>
      <c r="F5" s="37" t="s">
        <v>12</v>
      </c>
      <c r="G5" s="37" t="s">
        <v>13</v>
      </c>
      <c r="H5" s="35"/>
      <c r="I5" s="194"/>
      <c r="J5" s="668"/>
      <c r="K5" s="669"/>
      <c r="L5" s="670"/>
      <c r="M5" s="672"/>
      <c r="N5" s="195"/>
      <c r="O5" s="674"/>
      <c r="P5" s="196"/>
      <c r="Q5" s="660"/>
      <c r="R5" s="658"/>
      <c r="S5" s="658"/>
      <c r="T5" s="658"/>
      <c r="U5" s="658"/>
      <c r="V5" s="658"/>
      <c r="W5" s="661"/>
      <c r="X5" s="658"/>
      <c r="Y5" s="658"/>
      <c r="Z5" s="658"/>
      <c r="AA5" s="658"/>
      <c r="AB5" s="678"/>
      <c r="AC5" s="197"/>
      <c r="AD5" s="680"/>
    </row>
    <row r="6" spans="2:30" s="43" customFormat="1" ht="30.75" customHeight="1">
      <c r="B6" s="188"/>
      <c r="C6" s="40" t="s">
        <v>154</v>
      </c>
      <c r="D6" s="13">
        <v>0</v>
      </c>
      <c r="E6" s="239" t="s">
        <v>22</v>
      </c>
      <c r="F6" s="41">
        <f>100000</f>
        <v>100000</v>
      </c>
      <c r="G6" s="41">
        <f>300000+D6*3000</f>
        <v>300000</v>
      </c>
      <c r="H6" s="42"/>
      <c r="I6" s="189"/>
      <c r="J6" s="668"/>
      <c r="K6" s="669"/>
      <c r="L6" s="670"/>
      <c r="M6" s="672"/>
      <c r="N6" s="198"/>
      <c r="O6" s="674"/>
      <c r="P6" s="199"/>
      <c r="Q6" s="200" t="s">
        <v>101</v>
      </c>
      <c r="R6" s="201" t="s">
        <v>3</v>
      </c>
      <c r="S6" s="202"/>
      <c r="T6" s="202"/>
      <c r="U6" s="202"/>
      <c r="V6" s="204"/>
      <c r="W6" s="203"/>
      <c r="X6" s="202"/>
      <c r="Y6" s="202"/>
      <c r="Z6" s="202"/>
      <c r="AA6" s="205"/>
      <c r="AB6" s="206"/>
      <c r="AC6" s="207"/>
      <c r="AD6" s="680"/>
    </row>
    <row r="7" spans="2:30" s="43" customFormat="1" ht="21" customHeight="1" thickBot="1">
      <c r="B7" s="188"/>
      <c r="C7" s="189"/>
      <c r="D7" s="190"/>
      <c r="E7" s="189"/>
      <c r="F7" s="189"/>
      <c r="G7" s="189"/>
      <c r="H7" s="191"/>
      <c r="I7" s="189"/>
      <c r="J7" s="668"/>
      <c r="K7" s="669"/>
      <c r="L7" s="670"/>
      <c r="M7" s="672"/>
      <c r="N7" s="198">
        <f>IF((D5=0),IF(#REF!&gt;0,1,0),0)</f>
        <v>0</v>
      </c>
      <c r="O7" s="674"/>
      <c r="P7" s="199"/>
      <c r="Q7" s="199"/>
      <c r="R7" s="199"/>
      <c r="S7" s="199"/>
      <c r="T7" s="199"/>
      <c r="U7" s="199"/>
      <c r="V7" s="199"/>
      <c r="W7" s="208"/>
      <c r="X7" s="199"/>
      <c r="Y7" s="199"/>
      <c r="Z7" s="199"/>
      <c r="AA7" s="199"/>
      <c r="AB7" s="199"/>
      <c r="AC7" s="207"/>
      <c r="AD7" s="680"/>
    </row>
    <row r="8" spans="2:30" s="20" customFormat="1" ht="27" customHeight="1" thickBot="1">
      <c r="B8" s="684" t="s">
        <v>161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48"/>
      <c r="O8" s="49">
        <f>O31</f>
        <v>0</v>
      </c>
      <c r="P8" s="50">
        <f>IF(SUM($V$9:$V$30)&lt;&gt;0,1,0)</f>
        <v>0</v>
      </c>
      <c r="Q8" s="240" t="s">
        <v>90</v>
      </c>
      <c r="R8" s="241" t="s">
        <v>91</v>
      </c>
      <c r="S8" s="241" t="s">
        <v>92</v>
      </c>
      <c r="T8" s="241" t="s">
        <v>146</v>
      </c>
      <c r="U8" s="242" t="s">
        <v>93</v>
      </c>
      <c r="V8" s="243" t="s">
        <v>145</v>
      </c>
      <c r="W8" s="243"/>
      <c r="X8" s="243" t="s">
        <v>94</v>
      </c>
      <c r="Y8" s="243" t="s">
        <v>95</v>
      </c>
      <c r="Z8" s="243" t="s">
        <v>96</v>
      </c>
      <c r="AA8" s="406" t="s">
        <v>97</v>
      </c>
      <c r="AB8" s="244" t="s">
        <v>226</v>
      </c>
      <c r="AC8" s="139"/>
      <c r="AD8" s="52" t="str">
        <f>AD31</f>
        <v>hodnota není v limitu</v>
      </c>
    </row>
    <row r="9" spans="2:30" s="20" customFormat="1" ht="30.75" customHeight="1">
      <c r="B9" s="94" t="s">
        <v>32</v>
      </c>
      <c r="C9" s="682" t="s">
        <v>38</v>
      </c>
      <c r="D9" s="682"/>
      <c r="E9" s="682"/>
      <c r="F9" s="682"/>
      <c r="G9" s="682"/>
      <c r="H9" s="28"/>
      <c r="I9" s="28"/>
      <c r="J9" s="681" t="s">
        <v>66</v>
      </c>
      <c r="K9" s="682"/>
      <c r="L9" s="683"/>
      <c r="M9" s="17">
        <v>0</v>
      </c>
      <c r="N9" s="22">
        <f aca="true" t="shared" si="0" ref="N9:N16">IF(ISNUMBER(M9),M9,0)</f>
        <v>0</v>
      </c>
      <c r="O9" s="29">
        <f aca="true" t="shared" si="1" ref="O9:O21">AD9*N9</f>
        <v>0</v>
      </c>
      <c r="P9" s="30"/>
      <c r="Q9" s="128">
        <f>IF(N9&lt;&gt;0,1,0)</f>
        <v>0</v>
      </c>
      <c r="R9" s="129">
        <f>IF(N9&lt;&gt;0,1,0)</f>
        <v>0</v>
      </c>
      <c r="S9" s="129"/>
      <c r="T9" s="129"/>
      <c r="U9" s="130"/>
      <c r="V9" s="131"/>
      <c r="W9" s="131"/>
      <c r="X9" s="131"/>
      <c r="Y9" s="131"/>
      <c r="Z9" s="131"/>
      <c r="AA9" s="131">
        <f>IF($N9&lt;&gt;0,"XXX",0)</f>
        <v>0</v>
      </c>
      <c r="AB9" s="133"/>
      <c r="AC9" s="30"/>
      <c r="AD9" s="56">
        <v>22325</v>
      </c>
    </row>
    <row r="10" spans="2:30" s="20" customFormat="1" ht="30.75" customHeight="1">
      <c r="B10" s="94" t="s">
        <v>33</v>
      </c>
      <c r="C10" s="682" t="s">
        <v>39</v>
      </c>
      <c r="D10" s="682"/>
      <c r="E10" s="682"/>
      <c r="F10" s="682"/>
      <c r="G10" s="682"/>
      <c r="H10" s="28"/>
      <c r="I10" s="28"/>
      <c r="J10" s="681" t="s">
        <v>65</v>
      </c>
      <c r="K10" s="682"/>
      <c r="L10" s="683"/>
      <c r="M10" s="17">
        <v>0</v>
      </c>
      <c r="N10" s="22">
        <f t="shared" si="0"/>
        <v>0</v>
      </c>
      <c r="O10" s="29">
        <f t="shared" si="1"/>
        <v>0</v>
      </c>
      <c r="P10" s="30"/>
      <c r="Q10" s="128">
        <f aca="true" t="shared" si="2" ref="Q10:Q30">IF(N10&lt;&gt;0,1,0)</f>
        <v>0</v>
      </c>
      <c r="R10" s="123">
        <f>IF(N10&lt;&gt;0,1,0)</f>
        <v>0</v>
      </c>
      <c r="S10" s="123"/>
      <c r="T10" s="123"/>
      <c r="U10" s="124"/>
      <c r="V10" s="125"/>
      <c r="W10" s="125"/>
      <c r="X10" s="125"/>
      <c r="Y10" s="125"/>
      <c r="Z10" s="125"/>
      <c r="AA10" s="125">
        <f>IF($N10&lt;&gt;0,"XXX",0)</f>
        <v>0</v>
      </c>
      <c r="AB10" s="127"/>
      <c r="AC10" s="30"/>
      <c r="AD10" s="31">
        <v>5373</v>
      </c>
    </row>
    <row r="11" spans="2:30" s="20" customFormat="1" ht="30.75" customHeight="1">
      <c r="B11" s="94" t="s">
        <v>34</v>
      </c>
      <c r="C11" s="682" t="s">
        <v>48</v>
      </c>
      <c r="D11" s="682"/>
      <c r="E11" s="682"/>
      <c r="F11" s="682"/>
      <c r="G11" s="682"/>
      <c r="H11" s="28"/>
      <c r="I11" s="28"/>
      <c r="J11" s="681" t="s">
        <v>64</v>
      </c>
      <c r="K11" s="682"/>
      <c r="L11" s="683"/>
      <c r="M11" s="17">
        <v>0</v>
      </c>
      <c r="N11" s="22">
        <f t="shared" si="0"/>
        <v>0</v>
      </c>
      <c r="O11" s="29">
        <f t="shared" si="1"/>
        <v>0</v>
      </c>
      <c r="P11" s="30"/>
      <c r="Q11" s="128">
        <f t="shared" si="2"/>
        <v>0</v>
      </c>
      <c r="R11" s="123">
        <f>IF(N11&lt;&gt;0,1,0)</f>
        <v>0</v>
      </c>
      <c r="S11" s="123"/>
      <c r="T11" s="123"/>
      <c r="U11" s="124"/>
      <c r="V11" s="125"/>
      <c r="W11" s="125"/>
      <c r="X11" s="125"/>
      <c r="Y11" s="125"/>
      <c r="Z11" s="125"/>
      <c r="AA11" s="125">
        <f>IF($N11&lt;&gt;0,"XXX",0)</f>
        <v>0</v>
      </c>
      <c r="AB11" s="127"/>
      <c r="AC11" s="30"/>
      <c r="AD11" s="31">
        <v>3080</v>
      </c>
    </row>
    <row r="12" spans="2:30" s="20" customFormat="1" ht="30.75" customHeight="1">
      <c r="B12" s="95" t="s">
        <v>67</v>
      </c>
      <c r="C12" s="682" t="s">
        <v>75</v>
      </c>
      <c r="D12" s="682"/>
      <c r="E12" s="682"/>
      <c r="F12" s="682"/>
      <c r="G12" s="682"/>
      <c r="H12" s="28"/>
      <c r="I12" s="28"/>
      <c r="J12" s="681" t="s">
        <v>76</v>
      </c>
      <c r="K12" s="682"/>
      <c r="L12" s="683"/>
      <c r="M12" s="17">
        <v>0</v>
      </c>
      <c r="N12" s="22">
        <f t="shared" si="0"/>
        <v>0</v>
      </c>
      <c r="O12" s="29">
        <f t="shared" si="1"/>
        <v>0</v>
      </c>
      <c r="P12" s="30"/>
      <c r="Q12" s="128">
        <f>IF(N12&lt;&gt;0,1,0)</f>
        <v>0</v>
      </c>
      <c r="R12" s="123"/>
      <c r="S12" s="123"/>
      <c r="T12" s="123"/>
      <c r="U12" s="124">
        <f>IF(N12&lt;&gt;0,1,0)</f>
        <v>0</v>
      </c>
      <c r="V12" s="125"/>
      <c r="W12" s="125"/>
      <c r="X12" s="125"/>
      <c r="Y12" s="125"/>
      <c r="Z12" s="125"/>
      <c r="AA12" s="125">
        <f aca="true" t="shared" si="3" ref="Z12:AA30">IF($N12&lt;&gt;0,"XXX",0)</f>
        <v>0</v>
      </c>
      <c r="AB12" s="127"/>
      <c r="AC12" s="30"/>
      <c r="AD12" s="31">
        <v>44585</v>
      </c>
    </row>
    <row r="13" spans="2:30" s="20" customFormat="1" ht="30.75" customHeight="1">
      <c r="B13" s="95" t="s">
        <v>68</v>
      </c>
      <c r="C13" s="682" t="s">
        <v>77</v>
      </c>
      <c r="D13" s="682"/>
      <c r="E13" s="682"/>
      <c r="F13" s="682"/>
      <c r="G13" s="682"/>
      <c r="H13" s="28"/>
      <c r="I13" s="28"/>
      <c r="J13" s="681" t="s">
        <v>80</v>
      </c>
      <c r="K13" s="682"/>
      <c r="L13" s="683"/>
      <c r="M13" s="17">
        <v>0</v>
      </c>
      <c r="N13" s="22">
        <f t="shared" si="0"/>
        <v>0</v>
      </c>
      <c r="O13" s="29">
        <f t="shared" si="1"/>
        <v>0</v>
      </c>
      <c r="P13" s="30"/>
      <c r="Q13" s="128">
        <f t="shared" si="2"/>
        <v>0</v>
      </c>
      <c r="R13" s="123"/>
      <c r="S13" s="123"/>
      <c r="T13" s="123"/>
      <c r="U13" s="124">
        <f>IF(N13&lt;&gt;0,1,0)</f>
        <v>0</v>
      </c>
      <c r="V13" s="125"/>
      <c r="W13" s="125"/>
      <c r="X13" s="125"/>
      <c r="Y13" s="125"/>
      <c r="Z13" s="125"/>
      <c r="AA13" s="125">
        <f t="shared" si="3"/>
        <v>0</v>
      </c>
      <c r="AB13" s="127"/>
      <c r="AC13" s="30"/>
      <c r="AD13" s="31">
        <v>17834</v>
      </c>
    </row>
    <row r="14" spans="2:30" s="20" customFormat="1" ht="30.75" customHeight="1">
      <c r="B14" s="95" t="s">
        <v>69</v>
      </c>
      <c r="C14" s="682" t="s">
        <v>78</v>
      </c>
      <c r="D14" s="682"/>
      <c r="E14" s="682"/>
      <c r="F14" s="682"/>
      <c r="G14" s="682"/>
      <c r="H14" s="28"/>
      <c r="I14" s="28"/>
      <c r="J14" s="681" t="s">
        <v>79</v>
      </c>
      <c r="K14" s="682"/>
      <c r="L14" s="683"/>
      <c r="M14" s="17">
        <v>0</v>
      </c>
      <c r="N14" s="22">
        <f t="shared" si="0"/>
        <v>0</v>
      </c>
      <c r="O14" s="29">
        <f t="shared" si="1"/>
        <v>0</v>
      </c>
      <c r="P14" s="30"/>
      <c r="Q14" s="128">
        <f t="shared" si="2"/>
        <v>0</v>
      </c>
      <c r="R14" s="123"/>
      <c r="S14" s="123"/>
      <c r="T14" s="123"/>
      <c r="U14" s="124">
        <f>IF(N14&lt;&gt;0,1,0)</f>
        <v>0</v>
      </c>
      <c r="V14" s="125"/>
      <c r="W14" s="125"/>
      <c r="X14" s="125"/>
      <c r="Y14" s="125"/>
      <c r="Z14" s="125"/>
      <c r="AA14" s="125">
        <f t="shared" si="3"/>
        <v>0</v>
      </c>
      <c r="AB14" s="127"/>
      <c r="AC14" s="30"/>
      <c r="AD14" s="31">
        <v>8917</v>
      </c>
    </row>
    <row r="15" spans="2:30" s="20" customFormat="1" ht="30.75" customHeight="1">
      <c r="B15" s="95" t="s">
        <v>70</v>
      </c>
      <c r="C15" s="682" t="s">
        <v>84</v>
      </c>
      <c r="D15" s="682"/>
      <c r="E15" s="682"/>
      <c r="F15" s="682"/>
      <c r="G15" s="682"/>
      <c r="H15" s="28"/>
      <c r="I15" s="28"/>
      <c r="J15" s="681" t="s">
        <v>81</v>
      </c>
      <c r="K15" s="682"/>
      <c r="L15" s="683"/>
      <c r="M15" s="17">
        <v>0</v>
      </c>
      <c r="N15" s="22">
        <f t="shared" si="0"/>
        <v>0</v>
      </c>
      <c r="O15" s="29">
        <f t="shared" si="1"/>
        <v>0</v>
      </c>
      <c r="P15" s="30"/>
      <c r="Q15" s="128">
        <f t="shared" si="2"/>
        <v>0</v>
      </c>
      <c r="R15" s="123"/>
      <c r="S15" s="123">
        <f>N15</f>
        <v>0</v>
      </c>
      <c r="T15" s="123">
        <f>N15*0.85</f>
        <v>0</v>
      </c>
      <c r="U15" s="124"/>
      <c r="V15" s="125"/>
      <c r="W15" s="125"/>
      <c r="X15" s="125"/>
      <c r="Y15" s="125"/>
      <c r="Z15" s="125">
        <f t="shared" si="3"/>
        <v>0</v>
      </c>
      <c r="AA15" s="125">
        <f t="shared" si="3"/>
        <v>0</v>
      </c>
      <c r="AB15" s="127"/>
      <c r="AC15" s="30"/>
      <c r="AD15" s="31">
        <v>1106</v>
      </c>
    </row>
    <row r="16" spans="2:30" s="20" customFormat="1" ht="30.75" customHeight="1" hidden="1">
      <c r="B16" s="95" t="s">
        <v>35</v>
      </c>
      <c r="C16" s="682"/>
      <c r="D16" s="682"/>
      <c r="E16" s="682"/>
      <c r="F16" s="682"/>
      <c r="G16" s="682"/>
      <c r="H16" s="28"/>
      <c r="I16" s="28"/>
      <c r="J16" s="681"/>
      <c r="K16" s="682"/>
      <c r="L16" s="683"/>
      <c r="M16" s="17"/>
      <c r="N16" s="22">
        <f t="shared" si="0"/>
        <v>0</v>
      </c>
      <c r="O16" s="29">
        <f t="shared" si="1"/>
        <v>0</v>
      </c>
      <c r="P16" s="30"/>
      <c r="Q16" s="128">
        <f t="shared" si="2"/>
        <v>0</v>
      </c>
      <c r="R16" s="123"/>
      <c r="S16" s="123">
        <f>N16</f>
        <v>0</v>
      </c>
      <c r="T16" s="123">
        <f aca="true" t="shared" si="4" ref="T16:T25">N16*0.85</f>
        <v>0</v>
      </c>
      <c r="U16" s="124"/>
      <c r="V16" s="125"/>
      <c r="W16" s="125"/>
      <c r="X16" s="125"/>
      <c r="Y16" s="125"/>
      <c r="Z16" s="125">
        <f t="shared" si="3"/>
        <v>0</v>
      </c>
      <c r="AA16" s="125">
        <f t="shared" si="3"/>
        <v>0</v>
      </c>
      <c r="AB16" s="127"/>
      <c r="AC16" s="30"/>
      <c r="AD16" s="31"/>
    </row>
    <row r="17" spans="2:30" s="20" customFormat="1" ht="30.75" customHeight="1">
      <c r="B17" s="95" t="s">
        <v>71</v>
      </c>
      <c r="C17" s="682" t="s">
        <v>231</v>
      </c>
      <c r="D17" s="682"/>
      <c r="E17" s="682"/>
      <c r="F17" s="682"/>
      <c r="G17" s="682"/>
      <c r="H17" s="28"/>
      <c r="I17" s="28"/>
      <c r="J17" s="681" t="s">
        <v>82</v>
      </c>
      <c r="K17" s="682"/>
      <c r="L17" s="683"/>
      <c r="M17" s="17">
        <v>0</v>
      </c>
      <c r="N17" s="22">
        <f>IF(ISNUMBER(M17),M17,0)</f>
        <v>0</v>
      </c>
      <c r="O17" s="29">
        <f t="shared" si="1"/>
        <v>0</v>
      </c>
      <c r="P17" s="30"/>
      <c r="Q17" s="128">
        <f t="shared" si="2"/>
        <v>0</v>
      </c>
      <c r="R17" s="123"/>
      <c r="S17" s="123">
        <f>N17</f>
        <v>0</v>
      </c>
      <c r="T17" s="123">
        <f t="shared" si="4"/>
        <v>0</v>
      </c>
      <c r="U17" s="124"/>
      <c r="V17" s="125"/>
      <c r="W17" s="125"/>
      <c r="X17" s="125"/>
      <c r="Y17" s="125"/>
      <c r="Z17" s="125">
        <f t="shared" si="3"/>
        <v>0</v>
      </c>
      <c r="AA17" s="125">
        <f t="shared" si="3"/>
        <v>0</v>
      </c>
      <c r="AB17" s="127"/>
      <c r="AC17" s="30"/>
      <c r="AD17" s="31">
        <v>4424</v>
      </c>
    </row>
    <row r="18" spans="2:30" s="20" customFormat="1" ht="30.75" customHeight="1">
      <c r="B18" s="95" t="s">
        <v>72</v>
      </c>
      <c r="C18" s="682" t="s">
        <v>86</v>
      </c>
      <c r="D18" s="682"/>
      <c r="E18" s="682"/>
      <c r="F18" s="682"/>
      <c r="G18" s="682"/>
      <c r="H18" s="28"/>
      <c r="I18" s="28"/>
      <c r="J18" s="681" t="s">
        <v>243</v>
      </c>
      <c r="K18" s="682"/>
      <c r="L18" s="683"/>
      <c r="M18" s="17">
        <v>0</v>
      </c>
      <c r="N18" s="22">
        <f>IF(ISNUMBER(M18),M18,0)</f>
        <v>0</v>
      </c>
      <c r="O18" s="29">
        <f t="shared" si="1"/>
        <v>0</v>
      </c>
      <c r="P18" s="30"/>
      <c r="Q18" s="128">
        <f t="shared" si="2"/>
        <v>0</v>
      </c>
      <c r="R18" s="123"/>
      <c r="S18" s="123">
        <f>N18</f>
        <v>0</v>
      </c>
      <c r="T18" s="123">
        <f>N18*0.85</f>
        <v>0</v>
      </c>
      <c r="U18" s="124"/>
      <c r="V18" s="125"/>
      <c r="W18" s="125"/>
      <c r="X18" s="125"/>
      <c r="Y18" s="125"/>
      <c r="Z18" s="125">
        <f t="shared" si="3"/>
        <v>0</v>
      </c>
      <c r="AA18" s="125">
        <f t="shared" si="3"/>
        <v>0</v>
      </c>
      <c r="AB18" s="127"/>
      <c r="AC18" s="30"/>
      <c r="AD18" s="31">
        <v>4424</v>
      </c>
    </row>
    <row r="19" spans="2:30" s="20" customFormat="1" ht="30.75" customHeight="1">
      <c r="B19" s="95" t="s">
        <v>73</v>
      </c>
      <c r="C19" s="682" t="s">
        <v>87</v>
      </c>
      <c r="D19" s="682"/>
      <c r="E19" s="682"/>
      <c r="F19" s="682"/>
      <c r="G19" s="682"/>
      <c r="H19" s="28"/>
      <c r="I19" s="28"/>
      <c r="J19" s="681" t="s">
        <v>83</v>
      </c>
      <c r="K19" s="682"/>
      <c r="L19" s="683"/>
      <c r="M19" s="17">
        <v>0</v>
      </c>
      <c r="N19" s="22">
        <f>IF(ISNUMBER(M19),M19,0)</f>
        <v>0</v>
      </c>
      <c r="O19" s="29">
        <f t="shared" si="1"/>
        <v>0</v>
      </c>
      <c r="P19" s="30"/>
      <c r="Q19" s="128">
        <f t="shared" si="2"/>
        <v>0</v>
      </c>
      <c r="R19" s="123"/>
      <c r="S19" s="123">
        <f aca="true" t="shared" si="5" ref="S19:S26">N19</f>
        <v>0</v>
      </c>
      <c r="T19" s="123">
        <f t="shared" si="4"/>
        <v>0</v>
      </c>
      <c r="U19" s="124"/>
      <c r="V19" s="125"/>
      <c r="W19" s="125"/>
      <c r="X19" s="125"/>
      <c r="Y19" s="125"/>
      <c r="Z19" s="125">
        <f t="shared" si="3"/>
        <v>0</v>
      </c>
      <c r="AA19" s="125">
        <f t="shared" si="3"/>
        <v>0</v>
      </c>
      <c r="AB19" s="127">
        <f aca="true" t="shared" si="6" ref="AB19:AB26">S19</f>
        <v>0</v>
      </c>
      <c r="AC19" s="30"/>
      <c r="AD19" s="96">
        <v>22120</v>
      </c>
    </row>
    <row r="20" spans="2:30" s="20" customFormat="1" ht="30.75" customHeight="1">
      <c r="B20" s="95" t="s">
        <v>41</v>
      </c>
      <c r="C20" s="682" t="s">
        <v>50</v>
      </c>
      <c r="D20" s="682"/>
      <c r="E20" s="682"/>
      <c r="F20" s="682"/>
      <c r="G20" s="682"/>
      <c r="H20" s="28"/>
      <c r="I20" s="28"/>
      <c r="J20" s="681" t="s">
        <v>176</v>
      </c>
      <c r="K20" s="682"/>
      <c r="L20" s="683"/>
      <c r="M20" s="17">
        <v>0</v>
      </c>
      <c r="N20" s="22">
        <f>IF(ISNUMBER(M20),M20,0)</f>
        <v>0</v>
      </c>
      <c r="O20" s="29">
        <f t="shared" si="1"/>
        <v>0</v>
      </c>
      <c r="P20" s="30"/>
      <c r="Q20" s="128">
        <f t="shared" si="2"/>
        <v>0</v>
      </c>
      <c r="R20" s="123"/>
      <c r="S20" s="123">
        <f t="shared" si="5"/>
        <v>0</v>
      </c>
      <c r="T20" s="123">
        <f t="shared" si="4"/>
        <v>0</v>
      </c>
      <c r="U20" s="124"/>
      <c r="V20" s="125"/>
      <c r="W20" s="125"/>
      <c r="X20" s="125"/>
      <c r="Y20" s="125"/>
      <c r="Z20" s="125"/>
      <c r="AA20" s="125">
        <f t="shared" si="3"/>
        <v>0</v>
      </c>
      <c r="AB20" s="127">
        <f t="shared" si="6"/>
        <v>0</v>
      </c>
      <c r="AC20" s="30"/>
      <c r="AD20" s="31">
        <v>3480</v>
      </c>
    </row>
    <row r="21" spans="2:30" s="20" customFormat="1" ht="30.75" customHeight="1">
      <c r="B21" s="95" t="s">
        <v>42</v>
      </c>
      <c r="C21" s="682" t="s">
        <v>51</v>
      </c>
      <c r="D21" s="682"/>
      <c r="E21" s="682"/>
      <c r="F21" s="682"/>
      <c r="G21" s="682"/>
      <c r="H21" s="28"/>
      <c r="I21" s="28"/>
      <c r="J21" s="681" t="s">
        <v>62</v>
      </c>
      <c r="K21" s="682"/>
      <c r="L21" s="683"/>
      <c r="M21" s="17">
        <v>0</v>
      </c>
      <c r="N21" s="22">
        <f>IF(ISNUMBER(M21),M21,0)</f>
        <v>0</v>
      </c>
      <c r="O21" s="29">
        <f t="shared" si="1"/>
        <v>0</v>
      </c>
      <c r="P21" s="30"/>
      <c r="Q21" s="128">
        <f t="shared" si="2"/>
        <v>0</v>
      </c>
      <c r="R21" s="123"/>
      <c r="S21" s="123">
        <f t="shared" si="5"/>
        <v>0</v>
      </c>
      <c r="T21" s="123">
        <f t="shared" si="4"/>
        <v>0</v>
      </c>
      <c r="U21" s="124"/>
      <c r="V21" s="125"/>
      <c r="W21" s="125"/>
      <c r="X21" s="125"/>
      <c r="Y21" s="125"/>
      <c r="Z21" s="125"/>
      <c r="AA21" s="125">
        <f t="shared" si="3"/>
        <v>0</v>
      </c>
      <c r="AB21" s="127">
        <f t="shared" si="6"/>
        <v>0</v>
      </c>
      <c r="AC21" s="30"/>
      <c r="AD21" s="31">
        <v>17400</v>
      </c>
    </row>
    <row r="22" spans="2:30" s="20" customFormat="1" ht="30.75" customHeight="1" hidden="1">
      <c r="B22" s="95" t="s">
        <v>36</v>
      </c>
      <c r="C22" s="682"/>
      <c r="D22" s="682"/>
      <c r="E22" s="682"/>
      <c r="F22" s="682"/>
      <c r="G22" s="682"/>
      <c r="H22" s="28"/>
      <c r="I22" s="28"/>
      <c r="J22" s="681"/>
      <c r="K22" s="682"/>
      <c r="L22" s="683"/>
      <c r="M22" s="17"/>
      <c r="N22" s="22"/>
      <c r="O22" s="29"/>
      <c r="P22" s="30"/>
      <c r="Q22" s="128">
        <f t="shared" si="2"/>
        <v>0</v>
      </c>
      <c r="R22" s="123"/>
      <c r="S22" s="123">
        <f t="shared" si="5"/>
        <v>0</v>
      </c>
      <c r="T22" s="123">
        <f t="shared" si="4"/>
        <v>0</v>
      </c>
      <c r="U22" s="124"/>
      <c r="V22" s="125"/>
      <c r="W22" s="125"/>
      <c r="X22" s="125"/>
      <c r="Y22" s="125"/>
      <c r="Z22" s="125"/>
      <c r="AA22" s="125">
        <f t="shared" si="3"/>
        <v>0</v>
      </c>
      <c r="AB22" s="127">
        <f t="shared" si="6"/>
        <v>0</v>
      </c>
      <c r="AC22" s="30"/>
      <c r="AD22" s="31"/>
    </row>
    <row r="23" spans="2:30" s="20" customFormat="1" ht="30.75" customHeight="1">
      <c r="B23" s="95" t="s">
        <v>43</v>
      </c>
      <c r="C23" s="682" t="s">
        <v>52</v>
      </c>
      <c r="D23" s="682"/>
      <c r="E23" s="682"/>
      <c r="F23" s="682"/>
      <c r="G23" s="682"/>
      <c r="H23" s="28"/>
      <c r="I23" s="28"/>
      <c r="J23" s="681" t="s">
        <v>61</v>
      </c>
      <c r="K23" s="682"/>
      <c r="L23" s="683"/>
      <c r="M23" s="17">
        <v>0</v>
      </c>
      <c r="N23" s="22">
        <f>IF(ISNUMBER(M23),M23,0)</f>
        <v>0</v>
      </c>
      <c r="O23" s="29">
        <f>AD23*N23</f>
        <v>0</v>
      </c>
      <c r="P23" s="30"/>
      <c r="Q23" s="128">
        <f t="shared" si="2"/>
        <v>0</v>
      </c>
      <c r="R23" s="123"/>
      <c r="S23" s="123">
        <f t="shared" si="5"/>
        <v>0</v>
      </c>
      <c r="T23" s="123">
        <f t="shared" si="4"/>
        <v>0</v>
      </c>
      <c r="U23" s="124"/>
      <c r="V23" s="125"/>
      <c r="W23" s="125"/>
      <c r="X23" s="125"/>
      <c r="Y23" s="125"/>
      <c r="Z23" s="125"/>
      <c r="AA23" s="125">
        <f t="shared" si="3"/>
        <v>0</v>
      </c>
      <c r="AB23" s="127">
        <f t="shared" si="6"/>
        <v>0</v>
      </c>
      <c r="AC23" s="30"/>
      <c r="AD23" s="31">
        <v>26100</v>
      </c>
    </row>
    <row r="24" spans="2:30" s="20" customFormat="1" ht="30.75" customHeight="1" hidden="1">
      <c r="B24" s="95" t="s">
        <v>37</v>
      </c>
      <c r="C24" s="682"/>
      <c r="D24" s="682"/>
      <c r="E24" s="682"/>
      <c r="F24" s="682"/>
      <c r="G24" s="682"/>
      <c r="H24" s="28"/>
      <c r="I24" s="28"/>
      <c r="J24" s="681"/>
      <c r="K24" s="682"/>
      <c r="L24" s="683"/>
      <c r="M24" s="238"/>
      <c r="N24" s="22"/>
      <c r="O24" s="29"/>
      <c r="P24" s="30"/>
      <c r="Q24" s="128">
        <f t="shared" si="2"/>
        <v>0</v>
      </c>
      <c r="R24" s="123"/>
      <c r="S24" s="123">
        <f t="shared" si="5"/>
        <v>0</v>
      </c>
      <c r="T24" s="123">
        <f t="shared" si="4"/>
        <v>0</v>
      </c>
      <c r="U24" s="124"/>
      <c r="V24" s="125"/>
      <c r="W24" s="125"/>
      <c r="X24" s="125"/>
      <c r="Y24" s="125"/>
      <c r="Z24" s="125"/>
      <c r="AA24" s="125">
        <f t="shared" si="3"/>
        <v>0</v>
      </c>
      <c r="AB24" s="127">
        <f t="shared" si="6"/>
        <v>0</v>
      </c>
      <c r="AC24" s="30"/>
      <c r="AD24" s="31"/>
    </row>
    <row r="25" spans="2:30" s="20" customFormat="1" ht="30.75" customHeight="1">
      <c r="B25" s="95" t="s">
        <v>251</v>
      </c>
      <c r="C25" s="682" t="s">
        <v>252</v>
      </c>
      <c r="D25" s="682"/>
      <c r="E25" s="682"/>
      <c r="F25" s="682"/>
      <c r="G25" s="682"/>
      <c r="H25" s="28"/>
      <c r="I25" s="28"/>
      <c r="J25" s="681" t="s">
        <v>253</v>
      </c>
      <c r="K25" s="682"/>
      <c r="L25" s="683"/>
      <c r="M25" s="17">
        <v>0</v>
      </c>
      <c r="N25" s="22">
        <f aca="true" t="shared" si="7" ref="N25:N30">IF(ISNUMBER(M25),M25,0)</f>
        <v>0</v>
      </c>
      <c r="O25" s="29">
        <f>M25*AD25</f>
        <v>0</v>
      </c>
      <c r="P25" s="30"/>
      <c r="Q25" s="128">
        <f t="shared" si="2"/>
        <v>0</v>
      </c>
      <c r="R25" s="123"/>
      <c r="S25" s="123">
        <f t="shared" si="5"/>
        <v>0</v>
      </c>
      <c r="T25" s="123">
        <f t="shared" si="4"/>
        <v>0</v>
      </c>
      <c r="U25" s="124"/>
      <c r="V25" s="125"/>
      <c r="W25" s="125"/>
      <c r="X25" s="125"/>
      <c r="Y25" s="125"/>
      <c r="Z25" s="125"/>
      <c r="AA25" s="125">
        <f t="shared" si="3"/>
        <v>0</v>
      </c>
      <c r="AB25" s="127">
        <f t="shared" si="6"/>
        <v>0</v>
      </c>
      <c r="AC25" s="30"/>
      <c r="AD25" s="31">
        <v>1360</v>
      </c>
    </row>
    <row r="26" spans="2:30" s="20" customFormat="1" ht="30.75" customHeight="1">
      <c r="B26" s="95" t="s">
        <v>44</v>
      </c>
      <c r="C26" s="682" t="s">
        <v>53</v>
      </c>
      <c r="D26" s="682"/>
      <c r="E26" s="682"/>
      <c r="F26" s="682"/>
      <c r="G26" s="682"/>
      <c r="H26" s="28"/>
      <c r="I26" s="28"/>
      <c r="J26" s="681" t="s">
        <v>57</v>
      </c>
      <c r="K26" s="682"/>
      <c r="L26" s="683"/>
      <c r="M26" s="154">
        <f>'Kalkulace ceny stáží'!D36</f>
        <v>0</v>
      </c>
      <c r="N26" s="22">
        <f t="shared" si="7"/>
        <v>0</v>
      </c>
      <c r="O26" s="29">
        <f>'Kalkulace ceny stáží'!O8</f>
        <v>0</v>
      </c>
      <c r="P26" s="30"/>
      <c r="Q26" s="128">
        <f t="shared" si="2"/>
        <v>0</v>
      </c>
      <c r="R26" s="123"/>
      <c r="S26" s="123">
        <f t="shared" si="5"/>
        <v>0</v>
      </c>
      <c r="T26" s="123">
        <f>N26</f>
        <v>0</v>
      </c>
      <c r="U26" s="124"/>
      <c r="V26" s="125"/>
      <c r="W26" s="125"/>
      <c r="X26" s="125"/>
      <c r="Y26" s="125"/>
      <c r="Z26" s="125"/>
      <c r="AA26" s="125">
        <f t="shared" si="3"/>
        <v>0</v>
      </c>
      <c r="AB26" s="127">
        <f t="shared" si="6"/>
        <v>0</v>
      </c>
      <c r="AC26" s="30"/>
      <c r="AD26" s="96" t="s">
        <v>58</v>
      </c>
    </row>
    <row r="27" spans="2:30" s="20" customFormat="1" ht="30.75" customHeight="1">
      <c r="B27" s="95" t="s">
        <v>45</v>
      </c>
      <c r="C27" s="682" t="s">
        <v>54</v>
      </c>
      <c r="D27" s="682"/>
      <c r="E27" s="682"/>
      <c r="F27" s="682"/>
      <c r="G27" s="682"/>
      <c r="H27" s="28"/>
      <c r="I27" s="28"/>
      <c r="J27" s="681" t="s">
        <v>60</v>
      </c>
      <c r="K27" s="682"/>
      <c r="L27" s="683"/>
      <c r="M27" s="17">
        <v>0</v>
      </c>
      <c r="N27" s="22">
        <f t="shared" si="7"/>
        <v>0</v>
      </c>
      <c r="O27" s="29">
        <f>AD27*N27</f>
        <v>0</v>
      </c>
      <c r="P27" s="30"/>
      <c r="Q27" s="128">
        <f t="shared" si="2"/>
        <v>0</v>
      </c>
      <c r="R27" s="123"/>
      <c r="S27" s="123"/>
      <c r="T27" s="123"/>
      <c r="U27" s="124"/>
      <c r="V27" s="125">
        <f>N27*2</f>
        <v>0</v>
      </c>
      <c r="W27" s="125"/>
      <c r="X27" s="125"/>
      <c r="Y27" s="125"/>
      <c r="Z27" s="125"/>
      <c r="AA27" s="125"/>
      <c r="AB27" s="127"/>
      <c r="AC27" s="30"/>
      <c r="AD27" s="31">
        <v>7744</v>
      </c>
    </row>
    <row r="28" spans="2:30" s="20" customFormat="1" ht="30.75" customHeight="1">
      <c r="B28" s="95" t="s">
        <v>46</v>
      </c>
      <c r="C28" s="682" t="s">
        <v>55</v>
      </c>
      <c r="D28" s="682"/>
      <c r="E28" s="682"/>
      <c r="F28" s="682"/>
      <c r="G28" s="682"/>
      <c r="H28" s="28"/>
      <c r="I28" s="28"/>
      <c r="J28" s="681" t="s">
        <v>59</v>
      </c>
      <c r="K28" s="682"/>
      <c r="L28" s="683"/>
      <c r="M28" s="17">
        <v>0</v>
      </c>
      <c r="N28" s="22">
        <f t="shared" si="7"/>
        <v>0</v>
      </c>
      <c r="O28" s="29">
        <f>AD28*N28</f>
        <v>0</v>
      </c>
      <c r="P28" s="30"/>
      <c r="Q28" s="128">
        <f t="shared" si="2"/>
        <v>0</v>
      </c>
      <c r="R28" s="123"/>
      <c r="S28" s="123"/>
      <c r="T28" s="123"/>
      <c r="U28" s="124"/>
      <c r="V28" s="125">
        <f>M28</f>
        <v>0</v>
      </c>
      <c r="W28" s="125"/>
      <c r="X28" s="125"/>
      <c r="Y28" s="125"/>
      <c r="Z28" s="125"/>
      <c r="AA28" s="125"/>
      <c r="AB28" s="127"/>
      <c r="AC28" s="30"/>
      <c r="AD28" s="31">
        <v>3872</v>
      </c>
    </row>
    <row r="29" spans="2:30" s="20" customFormat="1" ht="30.75" customHeight="1">
      <c r="B29" s="95" t="s">
        <v>47</v>
      </c>
      <c r="C29" s="682" t="s">
        <v>56</v>
      </c>
      <c r="D29" s="682"/>
      <c r="E29" s="682"/>
      <c r="F29" s="682"/>
      <c r="G29" s="682"/>
      <c r="H29" s="28"/>
      <c r="I29" s="28"/>
      <c r="J29" s="681" t="s">
        <v>98</v>
      </c>
      <c r="K29" s="682"/>
      <c r="L29" s="683"/>
      <c r="M29" s="17">
        <v>0</v>
      </c>
      <c r="N29" s="22">
        <f t="shared" si="7"/>
        <v>0</v>
      </c>
      <c r="O29" s="29">
        <f>AD29*N29</f>
        <v>0</v>
      </c>
      <c r="P29" s="30"/>
      <c r="Q29" s="128">
        <f t="shared" si="2"/>
        <v>0</v>
      </c>
      <c r="R29" s="123"/>
      <c r="S29" s="123"/>
      <c r="T29" s="123"/>
      <c r="U29" s="124"/>
      <c r="V29" s="125">
        <f>M29</f>
        <v>0</v>
      </c>
      <c r="W29" s="125"/>
      <c r="X29" s="125"/>
      <c r="Y29" s="125"/>
      <c r="Z29" s="125"/>
      <c r="AA29" s="125"/>
      <c r="AB29" s="127"/>
      <c r="AC29" s="30"/>
      <c r="AD29" s="31">
        <v>7744</v>
      </c>
    </row>
    <row r="30" spans="2:30" s="20" customFormat="1" ht="30.75" customHeight="1" thickBot="1">
      <c r="B30" s="95" t="s">
        <v>74</v>
      </c>
      <c r="C30" s="682" t="s">
        <v>88</v>
      </c>
      <c r="D30" s="682"/>
      <c r="E30" s="682"/>
      <c r="F30" s="682"/>
      <c r="G30" s="682"/>
      <c r="H30" s="28"/>
      <c r="I30" s="28"/>
      <c r="J30" s="681" t="s">
        <v>89</v>
      </c>
      <c r="K30" s="682"/>
      <c r="L30" s="683"/>
      <c r="M30" s="17">
        <v>0</v>
      </c>
      <c r="N30" s="22">
        <f t="shared" si="7"/>
        <v>0</v>
      </c>
      <c r="O30" s="29">
        <f>AD30*N30</f>
        <v>0</v>
      </c>
      <c r="P30" s="30"/>
      <c r="Q30" s="128">
        <f t="shared" si="2"/>
        <v>0</v>
      </c>
      <c r="R30" s="123"/>
      <c r="S30" s="123"/>
      <c r="T30" s="123"/>
      <c r="U30" s="124">
        <f>IF(N30&lt;&gt;0,1,0)</f>
        <v>0</v>
      </c>
      <c r="V30" s="125"/>
      <c r="W30" s="125"/>
      <c r="X30" s="125"/>
      <c r="Y30" s="125"/>
      <c r="Z30" s="125"/>
      <c r="AA30" s="125">
        <f t="shared" si="3"/>
        <v>0</v>
      </c>
      <c r="AB30" s="127"/>
      <c r="AC30" s="30"/>
      <c r="AD30" s="31">
        <v>18654</v>
      </c>
    </row>
    <row r="31" spans="2:30" s="20" customFormat="1" ht="27" customHeight="1" thickBot="1">
      <c r="B31" s="684" t="s">
        <v>161</v>
      </c>
      <c r="C31" s="685"/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48">
        <f>G6-O31</f>
        <v>300000</v>
      </c>
      <c r="O31" s="49">
        <f>SUM(O9:O30)</f>
        <v>0</v>
      </c>
      <c r="P31" s="50">
        <f>IF(SUM($V$9:$V$30)&lt;&gt;0,1,0)</f>
        <v>0</v>
      </c>
      <c r="Q31" s="240" t="s">
        <v>90</v>
      </c>
      <c r="R31" s="241" t="s">
        <v>91</v>
      </c>
      <c r="S31" s="241" t="s">
        <v>92</v>
      </c>
      <c r="T31" s="241" t="s">
        <v>146</v>
      </c>
      <c r="U31" s="242" t="s">
        <v>93</v>
      </c>
      <c r="V31" s="243" t="s">
        <v>145</v>
      </c>
      <c r="W31" s="243"/>
      <c r="X31" s="243" t="s">
        <v>94</v>
      </c>
      <c r="Y31" s="243" t="s">
        <v>95</v>
      </c>
      <c r="Z31" s="243" t="s">
        <v>96</v>
      </c>
      <c r="AA31" s="245" t="s">
        <v>97</v>
      </c>
      <c r="AB31" s="410" t="s">
        <v>226</v>
      </c>
      <c r="AC31" s="50"/>
      <c r="AD31" s="52" t="str">
        <f>IF(OR(O31&lt;F6,O31&gt;G6),"hodnota není v limitu","zbývá"&amp;" "&amp;$N$31)</f>
        <v>hodnota není v limitu</v>
      </c>
    </row>
    <row r="32" spans="2:30" s="20" customFormat="1" ht="26.25" customHeight="1" thickBot="1">
      <c r="B32" s="58"/>
      <c r="C32" s="60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2"/>
      <c r="P32" s="57"/>
      <c r="Q32" s="407" t="str">
        <f>IF(OR(Q9&lt;&gt;0,Q10&lt;&gt;0,Q11&lt;&gt;0,Q12&lt;&gt;0,Q13&lt;&gt;0,Q14&lt;&gt;0,Q15&lt;&gt;Q17&lt;&gt;0,Q18&lt;&gt;0,Q19&lt;&gt;0,Q20&lt;&gt;0,Q22&lt;&gt;0,Q23&lt;&gt;0,Q24&lt;&gt;0,Q26&lt;&gt;0,Q27&lt;&gt;0,Q28&lt;&gt;0,Q29&lt;&gt;0,Q30&lt;&gt;0),"1",0)</f>
        <v>1</v>
      </c>
      <c r="R32" s="408">
        <f>SUM(R9:R30)</f>
        <v>0</v>
      </c>
      <c r="S32" s="408">
        <f>SUM(S9:S30)</f>
        <v>0</v>
      </c>
      <c r="T32" s="408">
        <f>SUM(T9:T30)</f>
        <v>0</v>
      </c>
      <c r="U32" s="408">
        <f>SUM(U9:U30)</f>
        <v>0</v>
      </c>
      <c r="V32" s="405">
        <f>SUM(V9:V30)</f>
        <v>0</v>
      </c>
      <c r="W32" s="408"/>
      <c r="X32" s="405"/>
      <c r="Y32" s="405"/>
      <c r="Z32" s="405">
        <f>IF(OR(Z15&lt;&gt;0,Z17&lt;&gt;0,Z18&lt;&gt;0,Z19&lt;&gt;0),"XXX",0)</f>
        <v>0</v>
      </c>
      <c r="AA32" s="405">
        <f>IF(OR(AA9&lt;&gt;0,AA10&lt;&gt;0,AA11&lt;&gt;0,AA12&lt;&gt;0,AA13&lt;&gt;0,AA14&lt;&gt;0,AA15&lt;&gt;0,AA17&lt;&gt;0,AA18&lt;&gt;0,AA19&lt;&gt;0,AA20&lt;&gt;0,AA21&lt;&gt;0,AA23&lt;&gt;0,AA21&lt;&gt;0,AA26&lt;&gt;0,AA30&lt;&gt;0),"XXX",0)</f>
        <v>0</v>
      </c>
      <c r="AB32" s="409">
        <f>SUM(AB9:AB30)</f>
        <v>0</v>
      </c>
      <c r="AC32" s="139"/>
      <c r="AD32" s="137"/>
    </row>
    <row r="33" spans="2:30" s="20" customFormat="1" ht="19.5" customHeight="1">
      <c r="B33" s="64" t="s">
        <v>6</v>
      </c>
      <c r="C33" s="59"/>
      <c r="D33" s="59"/>
      <c r="E33" s="65">
        <f>O23+O27+O29</f>
        <v>0</v>
      </c>
      <c r="F33" s="60"/>
      <c r="G33" s="59"/>
      <c r="H33" s="59"/>
      <c r="I33" s="61"/>
      <c r="J33" s="59"/>
      <c r="K33" s="59"/>
      <c r="L33" s="59"/>
      <c r="M33" s="59"/>
      <c r="N33" s="59"/>
      <c r="O33" s="62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3"/>
    </row>
    <row r="34" spans="2:30" s="20" customFormat="1" ht="21" customHeight="1">
      <c r="B34" s="627" t="s">
        <v>148</v>
      </c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9"/>
    </row>
    <row r="35" spans="2:30" s="20" customFormat="1" ht="33" customHeight="1">
      <c r="B35" s="487" t="s">
        <v>17</v>
      </c>
      <c r="C35" s="630" t="s">
        <v>99</v>
      </c>
      <c r="D35" s="631"/>
      <c r="E35" s="631"/>
      <c r="F35" s="631"/>
      <c r="G35" s="631"/>
      <c r="H35" s="631"/>
      <c r="I35" s="632"/>
      <c r="J35" s="66" t="s">
        <v>90</v>
      </c>
      <c r="K35" s="138">
        <v>1</v>
      </c>
      <c r="L35" s="633" t="s">
        <v>220</v>
      </c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634"/>
      <c r="Z35" s="634"/>
      <c r="AA35" s="634"/>
      <c r="AB35" s="634"/>
      <c r="AC35" s="634"/>
      <c r="AD35" s="635"/>
    </row>
    <row r="36" spans="2:30" s="20" customFormat="1" ht="33" customHeight="1">
      <c r="B36" s="646" t="s">
        <v>16</v>
      </c>
      <c r="C36" s="636" t="s">
        <v>0</v>
      </c>
      <c r="D36" s="637"/>
      <c r="E36" s="637"/>
      <c r="F36" s="637"/>
      <c r="G36" s="637"/>
      <c r="H36" s="637"/>
      <c r="I36" s="638"/>
      <c r="J36" s="66" t="s">
        <v>91</v>
      </c>
      <c r="K36" s="67">
        <f>ROUND(R32,2)</f>
        <v>0</v>
      </c>
      <c r="L36" s="639" t="s">
        <v>227</v>
      </c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5"/>
    </row>
    <row r="37" spans="2:30" s="20" customFormat="1" ht="33" customHeight="1">
      <c r="B37" s="647"/>
      <c r="C37" s="636" t="s">
        <v>100</v>
      </c>
      <c r="D37" s="637"/>
      <c r="E37" s="637"/>
      <c r="F37" s="637"/>
      <c r="G37" s="637"/>
      <c r="H37" s="637"/>
      <c r="I37" s="638"/>
      <c r="J37" s="66" t="s">
        <v>92</v>
      </c>
      <c r="K37" s="67">
        <f>ROUND(S32,2)</f>
        <v>0</v>
      </c>
      <c r="L37" s="639" t="s">
        <v>237</v>
      </c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640"/>
      <c r="Y37" s="640"/>
      <c r="Z37" s="640"/>
      <c r="AA37" s="640"/>
      <c r="AB37" s="640"/>
      <c r="AC37" s="640"/>
      <c r="AD37" s="641"/>
    </row>
    <row r="38" spans="2:30" s="20" customFormat="1" ht="54.75" customHeight="1">
      <c r="B38" s="647"/>
      <c r="C38" s="636" t="s">
        <v>2</v>
      </c>
      <c r="D38" s="637"/>
      <c r="E38" s="637"/>
      <c r="F38" s="637"/>
      <c r="G38" s="637"/>
      <c r="H38" s="637"/>
      <c r="I38" s="638"/>
      <c r="J38" s="66" t="s">
        <v>146</v>
      </c>
      <c r="K38" s="67">
        <f>ROUND(T32,2)</f>
        <v>0</v>
      </c>
      <c r="L38" s="639" t="s">
        <v>249</v>
      </c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640"/>
      <c r="Z38" s="640"/>
      <c r="AA38" s="640"/>
      <c r="AB38" s="640"/>
      <c r="AC38" s="640"/>
      <c r="AD38" s="641"/>
    </row>
    <row r="39" spans="2:30" s="20" customFormat="1" ht="33" customHeight="1">
      <c r="B39" s="647"/>
      <c r="C39" s="636" t="s">
        <v>102</v>
      </c>
      <c r="D39" s="637"/>
      <c r="E39" s="637"/>
      <c r="F39" s="637"/>
      <c r="G39" s="637"/>
      <c r="H39" s="637"/>
      <c r="I39" s="638"/>
      <c r="J39" s="66" t="s">
        <v>93</v>
      </c>
      <c r="K39" s="67">
        <f>U32</f>
        <v>0</v>
      </c>
      <c r="L39" s="642" t="s">
        <v>31</v>
      </c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640"/>
      <c r="Z39" s="640"/>
      <c r="AA39" s="640"/>
      <c r="AB39" s="640"/>
      <c r="AC39" s="640"/>
      <c r="AD39" s="641"/>
    </row>
    <row r="40" spans="2:30" s="20" customFormat="1" ht="31.5" customHeight="1">
      <c r="B40" s="648"/>
      <c r="C40" s="643" t="s">
        <v>103</v>
      </c>
      <c r="D40" s="644"/>
      <c r="E40" s="644"/>
      <c r="F40" s="644"/>
      <c r="G40" s="644"/>
      <c r="H40" s="644"/>
      <c r="I40" s="645"/>
      <c r="J40" s="66" t="s">
        <v>145</v>
      </c>
      <c r="K40" s="67">
        <f>V32</f>
        <v>0</v>
      </c>
      <c r="L40" s="642" t="s">
        <v>31</v>
      </c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  <c r="X40" s="640"/>
      <c r="Y40" s="640"/>
      <c r="Z40" s="640"/>
      <c r="AA40" s="640"/>
      <c r="AB40" s="640"/>
      <c r="AC40" s="640"/>
      <c r="AD40" s="641"/>
    </row>
    <row r="41" spans="2:30" s="20" customFormat="1" ht="21" customHeight="1">
      <c r="B41" s="627" t="s">
        <v>228</v>
      </c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9"/>
    </row>
    <row r="42" spans="2:42" s="20" customFormat="1" ht="31.5" customHeight="1">
      <c r="B42" s="646" t="s">
        <v>16</v>
      </c>
      <c r="C42" s="636" t="s">
        <v>104</v>
      </c>
      <c r="D42" s="637"/>
      <c r="E42" s="637"/>
      <c r="F42" s="637"/>
      <c r="G42" s="637"/>
      <c r="H42" s="637"/>
      <c r="I42" s="638"/>
      <c r="J42" s="66" t="s">
        <v>94</v>
      </c>
      <c r="K42" s="67">
        <v>0</v>
      </c>
      <c r="L42" s="639" t="s">
        <v>139</v>
      </c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5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</row>
    <row r="43" spans="2:42" s="20" customFormat="1" ht="31.5" customHeight="1">
      <c r="B43" s="647"/>
      <c r="C43" s="636" t="s">
        <v>105</v>
      </c>
      <c r="D43" s="637"/>
      <c r="E43" s="637"/>
      <c r="F43" s="637"/>
      <c r="G43" s="637"/>
      <c r="H43" s="637"/>
      <c r="I43" s="638"/>
      <c r="J43" s="66" t="s">
        <v>95</v>
      </c>
      <c r="K43" s="89">
        <f>K42</f>
        <v>0</v>
      </c>
      <c r="L43" s="642" t="s">
        <v>140</v>
      </c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5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</row>
    <row r="44" spans="2:42" s="20" customFormat="1" ht="31.5" customHeight="1">
      <c r="B44" s="647"/>
      <c r="C44" s="636" t="s">
        <v>106</v>
      </c>
      <c r="D44" s="637"/>
      <c r="E44" s="637"/>
      <c r="F44" s="637"/>
      <c r="G44" s="637"/>
      <c r="H44" s="637"/>
      <c r="I44" s="638"/>
      <c r="J44" s="66" t="s">
        <v>96</v>
      </c>
      <c r="K44" s="89">
        <f>IF(Z32="XXX","V žádosti uveďte počet dětí/žáků, kteří se zůčastní projektové výuky",0)</f>
        <v>0</v>
      </c>
      <c r="L44" s="639" t="s">
        <v>238</v>
      </c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1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</row>
    <row r="45" spans="2:42" s="20" customFormat="1" ht="31.5" customHeight="1">
      <c r="B45" s="647"/>
      <c r="C45" s="636" t="s">
        <v>144</v>
      </c>
      <c r="D45" s="637"/>
      <c r="E45" s="637"/>
      <c r="F45" s="637"/>
      <c r="G45" s="637"/>
      <c r="H45" s="637"/>
      <c r="I45" s="638"/>
      <c r="J45" s="66" t="s">
        <v>97</v>
      </c>
      <c r="K45" s="89">
        <f>IF(AA32="XXX","V žádosti uveďte počet podpořených dětí/žáků se SVP",0)</f>
        <v>0</v>
      </c>
      <c r="L45" s="639" t="s">
        <v>240</v>
      </c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1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</row>
    <row r="46" spans="2:30" s="20" customFormat="1" ht="31.5" customHeight="1" thickBot="1">
      <c r="B46" s="649"/>
      <c r="C46" s="650" t="s">
        <v>1</v>
      </c>
      <c r="D46" s="651"/>
      <c r="E46" s="651"/>
      <c r="F46" s="651"/>
      <c r="G46" s="651"/>
      <c r="H46" s="651"/>
      <c r="I46" s="652"/>
      <c r="J46" s="69" t="s">
        <v>226</v>
      </c>
      <c r="K46" s="70">
        <f>FLOOR(AB32,1)</f>
        <v>0</v>
      </c>
      <c r="L46" s="653" t="s">
        <v>30</v>
      </c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5"/>
    </row>
    <row r="47" spans="2:42" s="20" customFormat="1" ht="14.25">
      <c r="B47" s="58"/>
      <c r="C47" s="71"/>
      <c r="D47" s="59"/>
      <c r="E47" s="60"/>
      <c r="F47" s="60"/>
      <c r="G47" s="59"/>
      <c r="H47" s="59"/>
      <c r="I47" s="59"/>
      <c r="J47" s="61"/>
      <c r="K47" s="61"/>
      <c r="L47" s="61"/>
      <c r="M47" s="59"/>
      <c r="N47" s="59"/>
      <c r="O47" s="62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3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2:30" s="20" customFormat="1" ht="23.25" customHeight="1" hidden="1">
      <c r="B48" s="686" t="s">
        <v>149</v>
      </c>
      <c r="C48" s="687"/>
      <c r="D48" s="687"/>
      <c r="E48" s="687"/>
      <c r="F48" s="687"/>
      <c r="G48" s="687"/>
      <c r="H48" s="687"/>
      <c r="I48" s="688"/>
      <c r="J48" s="217" t="s">
        <v>150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3"/>
    </row>
    <row r="49" spans="2:30" s="20" customFormat="1" ht="24" customHeight="1" hidden="1" thickBot="1">
      <c r="B49" s="689"/>
      <c r="C49" s="690"/>
      <c r="D49" s="690"/>
      <c r="E49" s="690"/>
      <c r="F49" s="690"/>
      <c r="G49" s="690"/>
      <c r="H49" s="690"/>
      <c r="I49" s="691"/>
      <c r="J49" s="218">
        <v>1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63"/>
    </row>
    <row r="50" spans="2:30" s="20" customFormat="1" ht="14.25">
      <c r="B50" s="58"/>
      <c r="C50" s="59"/>
      <c r="D50" s="59"/>
      <c r="E50" s="59"/>
      <c r="F50" s="59"/>
      <c r="G50" s="59"/>
      <c r="H50" s="59"/>
      <c r="I50" s="61"/>
      <c r="J50" s="59"/>
      <c r="K50" s="59"/>
      <c r="L50" s="59"/>
      <c r="M50" s="59"/>
      <c r="N50" s="59"/>
      <c r="O50" s="62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3"/>
    </row>
    <row r="51" spans="2:30" s="33" customFormat="1" ht="15" thickBot="1">
      <c r="B51" s="99"/>
      <c r="C51" s="100"/>
      <c r="D51" s="100"/>
      <c r="E51" s="100"/>
      <c r="F51" s="100"/>
      <c r="G51" s="100"/>
      <c r="H51" s="100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2"/>
    </row>
    <row r="52" ht="14.25"/>
    <row r="53" ht="14.25"/>
    <row r="54" ht="14.25"/>
    <row r="55" ht="14.25"/>
    <row r="56" ht="14.25"/>
    <row r="57" ht="14.25"/>
  </sheetData>
  <sheetProtection password="96E3" sheet="1" objects="1" scenarios="1"/>
  <mergeCells count="92">
    <mergeCell ref="B48:I49"/>
    <mergeCell ref="C4:G4"/>
    <mergeCell ref="L44:AD44"/>
    <mergeCell ref="C45:I45"/>
    <mergeCell ref="L45:AD45"/>
    <mergeCell ref="C46:I46"/>
    <mergeCell ref="L46:AD46"/>
    <mergeCell ref="L39:AD39"/>
    <mergeCell ref="B41:AD41"/>
    <mergeCell ref="C40:I40"/>
    <mergeCell ref="C35:I35"/>
    <mergeCell ref="L35:AD35"/>
    <mergeCell ref="C36:I36"/>
    <mergeCell ref="L36:AD36"/>
    <mergeCell ref="C42:I42"/>
    <mergeCell ref="L42:AD42"/>
    <mergeCell ref="L40:AD40"/>
    <mergeCell ref="C39:I39"/>
    <mergeCell ref="B42:B46"/>
    <mergeCell ref="B36:B40"/>
    <mergeCell ref="C37:I37"/>
    <mergeCell ref="L37:AD37"/>
    <mergeCell ref="C38:I38"/>
    <mergeCell ref="L38:AD38"/>
    <mergeCell ref="C44:I44"/>
    <mergeCell ref="C43:I43"/>
    <mergeCell ref="L43:AD43"/>
    <mergeCell ref="J28:L28"/>
    <mergeCell ref="C29:G29"/>
    <mergeCell ref="J29:L29"/>
    <mergeCell ref="C27:G27"/>
    <mergeCell ref="J27:L27"/>
    <mergeCell ref="B34:AD34"/>
    <mergeCell ref="C30:G30"/>
    <mergeCell ref="J30:L30"/>
    <mergeCell ref="B31:M31"/>
    <mergeCell ref="C28:G28"/>
    <mergeCell ref="C23:G23"/>
    <mergeCell ref="J23:L23"/>
    <mergeCell ref="C24:G24"/>
    <mergeCell ref="J24:L24"/>
    <mergeCell ref="C26:G26"/>
    <mergeCell ref="J26:L26"/>
    <mergeCell ref="C25:G25"/>
    <mergeCell ref="J25:L25"/>
    <mergeCell ref="C21:G21"/>
    <mergeCell ref="J21:L21"/>
    <mergeCell ref="C22:G22"/>
    <mergeCell ref="J22:L22"/>
    <mergeCell ref="C19:G19"/>
    <mergeCell ref="J19:L19"/>
    <mergeCell ref="C20:G20"/>
    <mergeCell ref="J20:L20"/>
    <mergeCell ref="C18:G18"/>
    <mergeCell ref="J18:L18"/>
    <mergeCell ref="C14:G14"/>
    <mergeCell ref="J14:L14"/>
    <mergeCell ref="C15:G15"/>
    <mergeCell ref="J15:L15"/>
    <mergeCell ref="C16:G16"/>
    <mergeCell ref="J16:L16"/>
    <mergeCell ref="C13:G13"/>
    <mergeCell ref="J13:L13"/>
    <mergeCell ref="C11:G11"/>
    <mergeCell ref="J11:L11"/>
    <mergeCell ref="C17:G17"/>
    <mergeCell ref="J17:L17"/>
    <mergeCell ref="T2:T5"/>
    <mergeCell ref="J9:L9"/>
    <mergeCell ref="C10:G10"/>
    <mergeCell ref="J10:L10"/>
    <mergeCell ref="B8:M8"/>
    <mergeCell ref="C12:G12"/>
    <mergeCell ref="J12:L12"/>
    <mergeCell ref="C9:G9"/>
    <mergeCell ref="Y2:Y5"/>
    <mergeCell ref="Z2:Z5"/>
    <mergeCell ref="AA2:AA5"/>
    <mergeCell ref="AB2:AB5"/>
    <mergeCell ref="AD2:AD7"/>
    <mergeCell ref="V2:V5"/>
    <mergeCell ref="X2:X5"/>
    <mergeCell ref="U2:U5"/>
    <mergeCell ref="W2:W5"/>
    <mergeCell ref="B1:D1"/>
    <mergeCell ref="J2:L7"/>
    <mergeCell ref="M2:M7"/>
    <mergeCell ref="O2:O7"/>
    <mergeCell ref="Q2:Q5"/>
    <mergeCell ref="R2:R5"/>
    <mergeCell ref="C3:G3"/>
    <mergeCell ref="S2:S5"/>
  </mergeCells>
  <conditionalFormatting sqref="R49 U49:V49 K49:L49">
    <cfRule type="cellIs" priority="61" dxfId="153" operator="greaterThan">
      <formula>0</formula>
    </cfRule>
  </conditionalFormatting>
  <conditionalFormatting sqref="J30:K30 J19:K24 J9:K17 J26:K28">
    <cfRule type="expression" priority="54" dxfId="0">
      <formula>' ZŠ nebo SŠ '!#REF!=FALSE</formula>
    </cfRule>
    <cfRule type="cellIs" priority="57" dxfId="0" operator="lessThan">
      <formula>0</formula>
    </cfRule>
    <cfRule type="cellIs" priority="58" dxfId="0" operator="between">
      <formula>1</formula>
      <formula>11</formula>
    </cfRule>
  </conditionalFormatting>
  <conditionalFormatting sqref="O31 O8">
    <cfRule type="expression" priority="69" dxfId="0" stopIfTrue="1">
      <formula>$O$31&gt;$G$6</formula>
    </cfRule>
    <cfRule type="expression" priority="70" dxfId="0" stopIfTrue="1">
      <formula>$O$31&lt;$F$6</formula>
    </cfRule>
    <cfRule type="expression" priority="71" dxfId="157">
      <formula>$O$31&gt;((($G$6-$F$6)/10*9)+$F$6)</formula>
    </cfRule>
    <cfRule type="expression" priority="72" dxfId="247">
      <formula>$O$31&gt;$F$6</formula>
    </cfRule>
  </conditionalFormatting>
  <conditionalFormatting sqref="D6">
    <cfRule type="cellIs" priority="63" dxfId="0" operator="lessThan" stopIfTrue="1">
      <formula>0</formula>
    </cfRule>
    <cfRule type="cellIs" priority="64" dxfId="155" operator="greaterThan">
      <formula>2000</formula>
    </cfRule>
  </conditionalFormatting>
  <conditionalFormatting sqref="L48">
    <cfRule type="expression" priority="73" dxfId="153">
      <formula>$L$49&gt;0</formula>
    </cfRule>
  </conditionalFormatting>
  <conditionalFormatting sqref="K48">
    <cfRule type="expression" priority="74" dxfId="153">
      <formula>$K$49&gt;0</formula>
    </cfRule>
  </conditionalFormatting>
  <conditionalFormatting sqref="M24">
    <cfRule type="expression" priority="24" dxfId="187">
      <formula>$E$6="Ano"</formula>
    </cfRule>
  </conditionalFormatting>
  <conditionalFormatting sqref="M24">
    <cfRule type="expression" priority="75" dxfId="0">
      <formula>' ZŠ nebo SŠ '!#REF!=FALSE</formula>
    </cfRule>
    <cfRule type="cellIs" priority="76" dxfId="0" operator="lessThan">
      <formula>0</formula>
    </cfRule>
  </conditionalFormatting>
  <conditionalFormatting sqref="J18:K18">
    <cfRule type="expression" priority="21" dxfId="0">
      <formula>' ZŠ nebo SŠ '!#REF!=FALSE</formula>
    </cfRule>
    <cfRule type="cellIs" priority="22" dxfId="0" operator="lessThan">
      <formula>0</formula>
    </cfRule>
    <cfRule type="cellIs" priority="23" dxfId="0" operator="between">
      <formula>1</formula>
      <formula>11</formula>
    </cfRule>
  </conditionalFormatting>
  <conditionalFormatting sqref="J29:K29">
    <cfRule type="expression" priority="18" dxfId="0">
      <formula>' ZŠ nebo SŠ '!#REF!=FALSE</formula>
    </cfRule>
    <cfRule type="cellIs" priority="19" dxfId="0" operator="lessThan">
      <formula>0</formula>
    </cfRule>
    <cfRule type="cellIs" priority="20" dxfId="0" operator="between">
      <formula>1</formula>
      <formula>11</formula>
    </cfRule>
  </conditionalFormatting>
  <conditionalFormatting sqref="M15 M17:M19">
    <cfRule type="expression" priority="8" dxfId="0">
      <formula>$M$15+$M$17+$M$18+$M$19&lt;1</formula>
    </cfRule>
  </conditionalFormatting>
  <conditionalFormatting sqref="M27">
    <cfRule type="expression" priority="7" dxfId="0">
      <formula>$M$27&lt;1</formula>
    </cfRule>
  </conditionalFormatting>
  <conditionalFormatting sqref="M28:M29">
    <cfRule type="expression" priority="5" dxfId="0">
      <formula>$M$28+$M$29&lt;1</formula>
    </cfRule>
  </conditionalFormatting>
  <conditionalFormatting sqref="M18">
    <cfRule type="expression" priority="4" dxfId="0">
      <formula>IF($M$18&lt;2,$M$18&gt;0)</formula>
    </cfRule>
  </conditionalFormatting>
  <conditionalFormatting sqref="D6">
    <cfRule type="expression" priority="646" dxfId="0">
      <formula>' ZŠ nebo SŠ '!#REF!=FALSE</formula>
    </cfRule>
    <cfRule type="expression" priority="647" dxfId="0">
      <formula>' ZŠ nebo SŠ '!#REF!=1</formula>
    </cfRule>
  </conditionalFormatting>
  <conditionalFormatting sqref="J25:K25">
    <cfRule type="expression" priority="1" dxfId="0">
      <formula>' ZŠ nebo SŠ '!#REF!=FALSE</formula>
    </cfRule>
    <cfRule type="cellIs" priority="2" dxfId="0" operator="lessThan">
      <formula>0</formula>
    </cfRule>
    <cfRule type="cellIs" priority="3" dxfId="0" operator="between">
      <formula>1</formula>
      <formula>11</formula>
    </cfRule>
  </conditionalFormatting>
  <dataValidations count="2">
    <dataValidation type="list" allowBlank="1" showInputMessage="1" showErrorMessage="1" sqref="E6">
      <formula1>"Ano,Ne"</formula1>
    </dataValidation>
    <dataValidation type="whole" allowBlank="1" showInputMessage="1" showErrorMessage="1" sqref="M9:M30">
      <formula1>0</formula1>
      <formula2>999999</formula2>
    </dataValidation>
  </dataValidations>
  <hyperlinks>
    <hyperlink ref="B1:D1" location="'Hlavní strana'!A1" display="zpět na hlavní stranu"/>
  </hyperlinks>
  <printOptions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4" r:id="rId1"/>
  <rowBreaks count="1" manualBreakCount="1">
    <brk id="8" min="1" max="29" man="1"/>
  </rowBreaks>
  <ignoredErrors>
    <ignoredError sqref="X33:AD34 B32:P32 X32:Y32 AC32:AD32 B18:I18 B9:L9 B10:L10 B11:L11 B12:L12 B14:L14 B13:L13 B17 B15:L15 B19:L19 B20:I20 O20:P20 B22:P22 B21:L21 N21:P21 B24:P24 B23:L23 N23:P23 B27:L27 B28:L28 B29:L29 C31:P31 B30:L30 N27:P30 R18 X9:AD19 X20:AC20 U8 B16:M16 O9:P16 B26:L26 N26 Q8:R8 K20:L20 K18:L18 N17:P19 X41:AD41 B36:K36 X36:AD36 B35:K35 X35:AD35 P26 Q31:U31 X26:AD30 C46:I46 X46:AD46 K46:U46 M35:U35 M36:U36 C41:U41 R19:U24 R10:U11 S9:U9 U18 B33:U34 V46 V35 V36 V41 V26:V30 V33:V34 C37:K37 M37:U37 C38:K38 M38:U38 V37:V39 C39:U39 X37:AD39 X42:AD45 C43:U43 V42:V45 C45:K45 C44:K44 C42:U42 X31:AA31 AC31:AD31 D17:L17 R27:U30 R26:S26 U26 M45:U45 M44:U44 R15:U17 R12:T12 R13:T13 R14:T14 V9:V24 X21:AD24 B25" twoDigitTextYear="1"/>
    <ignoredError sqref="O8:P8 S8 X8:AA8 AC8:AD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AQ62"/>
  <sheetViews>
    <sheetView zoomScale="70" zoomScaleNormal="70" zoomScalePageLayoutView="0" workbookViewId="0" topLeftCell="A4">
      <selection activeCell="D5" sqref="D5"/>
    </sheetView>
  </sheetViews>
  <sheetFormatPr defaultColWidth="0" defaultRowHeight="15" zeroHeight="1"/>
  <cols>
    <col min="1" max="1" width="3.421875" style="32" customWidth="1"/>
    <col min="2" max="2" width="7.7109375" style="73" customWidth="1"/>
    <col min="3" max="3" width="7.7109375" style="33" customWidth="1"/>
    <col min="4" max="4" width="17.28125" style="33" customWidth="1"/>
    <col min="5" max="5" width="15.421875" style="33" hidden="1" customWidth="1"/>
    <col min="6" max="6" width="21.57421875" style="33" customWidth="1"/>
    <col min="7" max="7" width="23.57421875" style="33" customWidth="1"/>
    <col min="8" max="8" width="34.7109375" style="33" hidden="1" customWidth="1"/>
    <col min="9" max="9" width="13.140625" style="33" customWidth="1"/>
    <col min="10" max="10" width="21.7109375" style="33" customWidth="1"/>
    <col min="11" max="11" width="32.28125" style="33" customWidth="1"/>
    <col min="12" max="12" width="42.28125" style="33" customWidth="1"/>
    <col min="13" max="13" width="21.421875" style="33" customWidth="1"/>
    <col min="14" max="14" width="12.28125" style="33" hidden="1" customWidth="1"/>
    <col min="15" max="15" width="17.140625" style="34" customWidth="1"/>
    <col min="16" max="16" width="7.28125" style="33" hidden="1" customWidth="1"/>
    <col min="17" max="17" width="15.57421875" style="33" customWidth="1"/>
    <col min="18" max="18" width="16.140625" style="33" customWidth="1"/>
    <col min="19" max="19" width="15.57421875" style="33" customWidth="1"/>
    <col min="20" max="20" width="17.57421875" style="33" customWidth="1"/>
    <col min="21" max="21" width="18.140625" style="33" customWidth="1"/>
    <col min="22" max="22" width="6.7109375" style="33" hidden="1" customWidth="1"/>
    <col min="23" max="23" width="12.140625" style="33" customWidth="1"/>
    <col min="24" max="24" width="0.42578125" style="33" customWidth="1"/>
    <col min="25" max="25" width="12.421875" style="33" customWidth="1"/>
    <col min="26" max="26" width="12.00390625" style="33" customWidth="1"/>
    <col min="27" max="27" width="15.00390625" style="33" customWidth="1"/>
    <col min="28" max="28" width="16.140625" style="33" customWidth="1"/>
    <col min="29" max="29" width="14.57421875" style="33" customWidth="1"/>
    <col min="30" max="30" width="0.9921875" style="32" customWidth="1"/>
    <col min="31" max="31" width="18.7109375" style="32" customWidth="1"/>
    <col min="32" max="32" width="9.140625" style="32" customWidth="1"/>
    <col min="33" max="43" width="0" style="32" hidden="1" customWidth="1"/>
    <col min="44" max="16384" width="9.140625" style="32" hidden="1" customWidth="1"/>
  </cols>
  <sheetData>
    <row r="1" spans="2:8" ht="15" thickBot="1">
      <c r="B1" s="662" t="s">
        <v>28</v>
      </c>
      <c r="C1" s="663"/>
      <c r="D1" s="664"/>
      <c r="E1" s="32"/>
      <c r="F1" s="32"/>
      <c r="G1" s="32"/>
      <c r="H1" s="32"/>
    </row>
    <row r="2" spans="2:31" ht="20.25" customHeight="1">
      <c r="B2" s="74"/>
      <c r="C2" s="75"/>
      <c r="D2" s="75"/>
      <c r="E2" s="75"/>
      <c r="F2" s="75"/>
      <c r="G2" s="75"/>
      <c r="H2" s="75"/>
      <c r="I2" s="75"/>
      <c r="J2" s="716" t="s">
        <v>156</v>
      </c>
      <c r="K2" s="717"/>
      <c r="L2" s="718"/>
      <c r="M2" s="714" t="s">
        <v>224</v>
      </c>
      <c r="N2" s="82"/>
      <c r="O2" s="710" t="s">
        <v>18</v>
      </c>
      <c r="P2" s="82"/>
      <c r="Q2" s="704" t="s">
        <v>99</v>
      </c>
      <c r="R2" s="698" t="s">
        <v>0</v>
      </c>
      <c r="S2" s="698" t="s">
        <v>100</v>
      </c>
      <c r="T2" s="698" t="s">
        <v>147</v>
      </c>
      <c r="U2" s="698" t="s">
        <v>102</v>
      </c>
      <c r="V2" s="704"/>
      <c r="W2" s="698" t="s">
        <v>103</v>
      </c>
      <c r="X2" s="704"/>
      <c r="Y2" s="698" t="s">
        <v>104</v>
      </c>
      <c r="Z2" s="698" t="s">
        <v>142</v>
      </c>
      <c r="AA2" s="698" t="s">
        <v>106</v>
      </c>
      <c r="AB2" s="698" t="s">
        <v>107</v>
      </c>
      <c r="AC2" s="707" t="s">
        <v>1</v>
      </c>
      <c r="AD2" s="82"/>
      <c r="AE2" s="712" t="s">
        <v>141</v>
      </c>
    </row>
    <row r="3" spans="2:31" ht="27.75" customHeight="1">
      <c r="B3" s="76"/>
      <c r="C3" s="722" t="s">
        <v>19</v>
      </c>
      <c r="D3" s="722"/>
      <c r="E3" s="722"/>
      <c r="F3" s="722"/>
      <c r="G3" s="722"/>
      <c r="H3" s="77"/>
      <c r="I3" s="78"/>
      <c r="J3" s="719"/>
      <c r="K3" s="720"/>
      <c r="L3" s="721"/>
      <c r="M3" s="715"/>
      <c r="N3" s="83"/>
      <c r="O3" s="711"/>
      <c r="P3" s="83"/>
      <c r="Q3" s="705"/>
      <c r="R3" s="699"/>
      <c r="S3" s="699"/>
      <c r="T3" s="699"/>
      <c r="U3" s="699"/>
      <c r="V3" s="705"/>
      <c r="W3" s="699"/>
      <c r="X3" s="705"/>
      <c r="Y3" s="699"/>
      <c r="Z3" s="699"/>
      <c r="AA3" s="699"/>
      <c r="AB3" s="699"/>
      <c r="AC3" s="708"/>
      <c r="AD3" s="83"/>
      <c r="AE3" s="713"/>
    </row>
    <row r="4" spans="2:31" s="33" customFormat="1" ht="30.75" customHeight="1">
      <c r="B4" s="76"/>
      <c r="C4" s="498"/>
      <c r="D4" s="36" t="s">
        <v>20</v>
      </c>
      <c r="E4" s="37" t="s">
        <v>21</v>
      </c>
      <c r="F4" s="37" t="s">
        <v>12</v>
      </c>
      <c r="G4" s="37" t="s">
        <v>13</v>
      </c>
      <c r="H4" s="35"/>
      <c r="I4" s="78"/>
      <c r="J4" s="719"/>
      <c r="K4" s="720"/>
      <c r="L4" s="721"/>
      <c r="M4" s="715"/>
      <c r="N4" s="83"/>
      <c r="O4" s="711"/>
      <c r="P4" s="84"/>
      <c r="Q4" s="705"/>
      <c r="R4" s="699"/>
      <c r="S4" s="699"/>
      <c r="T4" s="699"/>
      <c r="U4" s="699"/>
      <c r="V4" s="705"/>
      <c r="W4" s="699"/>
      <c r="X4" s="705"/>
      <c r="Y4" s="699"/>
      <c r="Z4" s="699"/>
      <c r="AA4" s="699"/>
      <c r="AB4" s="699"/>
      <c r="AC4" s="708"/>
      <c r="AD4" s="85"/>
      <c r="AE4" s="713"/>
    </row>
    <row r="5" spans="2:31" s="33" customFormat="1" ht="30.75" customHeight="1">
      <c r="B5" s="76"/>
      <c r="C5" s="38" t="s">
        <v>23</v>
      </c>
      <c r="D5" s="13">
        <v>0</v>
      </c>
      <c r="E5" s="90"/>
      <c r="F5" s="39">
        <f>100000</f>
        <v>100000</v>
      </c>
      <c r="G5" s="39">
        <f>300000+D5*3000</f>
        <v>300000</v>
      </c>
      <c r="H5" s="35"/>
      <c r="I5" s="78"/>
      <c r="J5" s="719"/>
      <c r="K5" s="720"/>
      <c r="L5" s="721"/>
      <c r="M5" s="715"/>
      <c r="N5" s="83"/>
      <c r="O5" s="711"/>
      <c r="P5" s="84"/>
      <c r="Q5" s="705"/>
      <c r="R5" s="700"/>
      <c r="S5" s="700"/>
      <c r="T5" s="700"/>
      <c r="U5" s="700"/>
      <c r="V5" s="706"/>
      <c r="W5" s="700"/>
      <c r="X5" s="706"/>
      <c r="Y5" s="700"/>
      <c r="Z5" s="700"/>
      <c r="AA5" s="700"/>
      <c r="AB5" s="700"/>
      <c r="AC5" s="709"/>
      <c r="AD5" s="85"/>
      <c r="AE5" s="713"/>
    </row>
    <row r="6" spans="2:31" s="43" customFormat="1" ht="30.75" customHeight="1">
      <c r="B6" s="76"/>
      <c r="C6" s="40" t="s">
        <v>14</v>
      </c>
      <c r="D6" s="13">
        <v>0</v>
      </c>
      <c r="E6" s="239" t="s">
        <v>22</v>
      </c>
      <c r="F6" s="41">
        <f>100000</f>
        <v>100000</v>
      </c>
      <c r="G6" s="41">
        <f>300000+D6*3000</f>
        <v>300000</v>
      </c>
      <c r="H6" s="42"/>
      <c r="I6" s="79"/>
      <c r="J6" s="719"/>
      <c r="K6" s="720"/>
      <c r="L6" s="721"/>
      <c r="M6" s="715"/>
      <c r="N6" s="86"/>
      <c r="O6" s="711"/>
      <c r="P6" s="87"/>
      <c r="Q6" s="98" t="s">
        <v>101</v>
      </c>
      <c r="R6" s="701" t="s">
        <v>3</v>
      </c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3"/>
      <c r="AD6" s="88"/>
      <c r="AE6" s="713"/>
    </row>
    <row r="7" spans="2:31" s="43" customFormat="1" ht="36.75" customHeight="1" thickBot="1">
      <c r="B7" s="76"/>
      <c r="C7" s="79"/>
      <c r="D7" s="80"/>
      <c r="E7" s="79"/>
      <c r="F7" s="79"/>
      <c r="G7" s="79"/>
      <c r="H7" s="81"/>
      <c r="I7" s="79"/>
      <c r="J7" s="719"/>
      <c r="K7" s="720"/>
      <c r="L7" s="721"/>
      <c r="M7" s="715"/>
      <c r="N7" s="86">
        <f>IF((D5=0),IF(O22&gt;0,1,0),0)</f>
        <v>0</v>
      </c>
      <c r="O7" s="711"/>
      <c r="P7" s="87"/>
      <c r="Q7" s="87"/>
      <c r="R7" s="87"/>
      <c r="S7" s="87"/>
      <c r="T7" s="87"/>
      <c r="U7" s="87"/>
      <c r="V7" s="97"/>
      <c r="W7" s="87"/>
      <c r="X7" s="97"/>
      <c r="Y7" s="87"/>
      <c r="Z7" s="87"/>
      <c r="AA7" s="87"/>
      <c r="AB7" s="87"/>
      <c r="AC7" s="87"/>
      <c r="AD7" s="88"/>
      <c r="AE7" s="713"/>
    </row>
    <row r="8" spans="2:31" s="20" customFormat="1" ht="30.75" customHeight="1" thickBot="1">
      <c r="B8" s="619" t="s">
        <v>4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44"/>
      <c r="O8" s="45">
        <f>O22</f>
        <v>0</v>
      </c>
      <c r="P8" s="46">
        <f>IF(SUM($W$10:$W$21)&lt;&gt;0,1,0)</f>
        <v>0</v>
      </c>
      <c r="Q8" s="247" t="s">
        <v>90</v>
      </c>
      <c r="R8" s="248" t="s">
        <v>91</v>
      </c>
      <c r="S8" s="248" t="s">
        <v>92</v>
      </c>
      <c r="T8" s="248" t="s">
        <v>146</v>
      </c>
      <c r="U8" s="248" t="s">
        <v>93</v>
      </c>
      <c r="V8" s="250"/>
      <c r="W8" s="251" t="s">
        <v>145</v>
      </c>
      <c r="X8" s="250"/>
      <c r="Y8" s="250" t="s">
        <v>94</v>
      </c>
      <c r="Z8" s="250" t="s">
        <v>95</v>
      </c>
      <c r="AA8" s="250" t="s">
        <v>96</v>
      </c>
      <c r="AB8" s="252" t="s">
        <v>97</v>
      </c>
      <c r="AC8" s="253" t="s">
        <v>226</v>
      </c>
      <c r="AD8" s="46"/>
      <c r="AE8" s="47" t="str">
        <f>AE22</f>
        <v>hodnota není v limitu</v>
      </c>
    </row>
    <row r="9" spans="2:31" s="20" customFormat="1" ht="30.75" customHeight="1" thickBot="1">
      <c r="B9" s="684" t="s">
        <v>5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48"/>
      <c r="O9" s="49">
        <f>O42</f>
        <v>0</v>
      </c>
      <c r="P9" s="50">
        <f>IF(SUM($W$23:$W$41)&lt;&gt;0,1,0)</f>
        <v>0</v>
      </c>
      <c r="Q9" s="240" t="s">
        <v>90</v>
      </c>
      <c r="R9" s="241" t="s">
        <v>91</v>
      </c>
      <c r="S9" s="241" t="s">
        <v>92</v>
      </c>
      <c r="T9" s="241" t="s">
        <v>146</v>
      </c>
      <c r="U9" s="241" t="s">
        <v>93</v>
      </c>
      <c r="V9" s="243"/>
      <c r="W9" s="244" t="s">
        <v>145</v>
      </c>
      <c r="X9" s="243"/>
      <c r="Y9" s="243" t="s">
        <v>94</v>
      </c>
      <c r="Z9" s="243" t="s">
        <v>95</v>
      </c>
      <c r="AA9" s="243" t="s">
        <v>96</v>
      </c>
      <c r="AB9" s="245" t="s">
        <v>97</v>
      </c>
      <c r="AC9" s="246" t="s">
        <v>226</v>
      </c>
      <c r="AD9" s="50"/>
      <c r="AE9" s="52" t="str">
        <f>AE42</f>
        <v>hodnota není v limitu</v>
      </c>
    </row>
    <row r="10" spans="2:31" s="20" customFormat="1" ht="30.75" customHeight="1">
      <c r="B10" s="91" t="s">
        <v>32</v>
      </c>
      <c r="C10" s="621" t="s">
        <v>38</v>
      </c>
      <c r="D10" s="621"/>
      <c r="E10" s="621"/>
      <c r="F10" s="621"/>
      <c r="G10" s="621"/>
      <c r="H10" s="53"/>
      <c r="I10" s="53"/>
      <c r="J10" s="622" t="s">
        <v>66</v>
      </c>
      <c r="K10" s="621"/>
      <c r="L10" s="623"/>
      <c r="M10" s="18">
        <v>0</v>
      </c>
      <c r="N10" s="22">
        <f>IF($E$5="Ano",0,IF(ISNUMBER(M10),M10,0))</f>
        <v>0</v>
      </c>
      <c r="O10" s="54">
        <f aca="true" t="shared" si="0" ref="O10:O16">AE10*N10</f>
        <v>0</v>
      </c>
      <c r="P10" s="55"/>
      <c r="Q10" s="163">
        <f>IF(N10&lt;&gt;0,1,0)</f>
        <v>0</v>
      </c>
      <c r="R10" s="164">
        <f>IF($N10&lt;&gt;0,1,0)</f>
        <v>0</v>
      </c>
      <c r="S10" s="120"/>
      <c r="T10" s="120"/>
      <c r="U10" s="120"/>
      <c r="V10" s="120"/>
      <c r="W10" s="165"/>
      <c r="X10" s="120"/>
      <c r="Y10" s="120"/>
      <c r="Z10" s="120"/>
      <c r="AA10" s="120"/>
      <c r="AB10" s="120">
        <f>IF($N10&lt;&gt;0,"XXX",0)</f>
        <v>0</v>
      </c>
      <c r="AC10" s="122"/>
      <c r="AD10" s="19"/>
      <c r="AE10" s="166">
        <v>22325</v>
      </c>
    </row>
    <row r="11" spans="2:31" s="20" customFormat="1" ht="30.75" customHeight="1">
      <c r="B11" s="92" t="s">
        <v>33</v>
      </c>
      <c r="C11" s="624" t="s">
        <v>39</v>
      </c>
      <c r="D11" s="624"/>
      <c r="E11" s="624"/>
      <c r="F11" s="624"/>
      <c r="G11" s="624"/>
      <c r="H11" s="21"/>
      <c r="I11" s="21"/>
      <c r="J11" s="625" t="s">
        <v>65</v>
      </c>
      <c r="K11" s="624"/>
      <c r="L11" s="626"/>
      <c r="M11" s="17">
        <v>0</v>
      </c>
      <c r="N11" s="22">
        <f>IF($E$5="Ano",0,IF(ISNUMBER(M11),M11,0))</f>
        <v>0</v>
      </c>
      <c r="O11" s="23">
        <f t="shared" si="0"/>
        <v>0</v>
      </c>
      <c r="P11" s="24"/>
      <c r="Q11" s="143">
        <f aca="true" t="shared" si="1" ref="Q11:Q21">IF(N11&lt;&gt;0,1,0)</f>
        <v>0</v>
      </c>
      <c r="R11" s="116">
        <f>IF($N11&lt;&gt;0,1,0)</f>
        <v>0</v>
      </c>
      <c r="S11" s="115"/>
      <c r="T11" s="115"/>
      <c r="U11" s="115"/>
      <c r="V11" s="115"/>
      <c r="W11" s="118"/>
      <c r="X11" s="115"/>
      <c r="Y11" s="115"/>
      <c r="Z11" s="115"/>
      <c r="AA11" s="115"/>
      <c r="AB11" s="115">
        <f>IF($N11&lt;&gt;0,"XXX",0)</f>
        <v>0</v>
      </c>
      <c r="AC11" s="119"/>
      <c r="AD11" s="24"/>
      <c r="AE11" s="25">
        <v>5373</v>
      </c>
    </row>
    <row r="12" spans="2:31" s="20" customFormat="1" ht="30.75" customHeight="1">
      <c r="B12" s="92" t="s">
        <v>34</v>
      </c>
      <c r="C12" s="624" t="s">
        <v>48</v>
      </c>
      <c r="D12" s="624"/>
      <c r="E12" s="624"/>
      <c r="F12" s="624"/>
      <c r="G12" s="624"/>
      <c r="H12" s="21"/>
      <c r="I12" s="21"/>
      <c r="J12" s="625" t="s">
        <v>64</v>
      </c>
      <c r="K12" s="624"/>
      <c r="L12" s="626"/>
      <c r="M12" s="17">
        <v>0</v>
      </c>
      <c r="N12" s="22">
        <f>IF($E$5="Ano",0,IF(ISNUMBER(M12),M12,0))</f>
        <v>0</v>
      </c>
      <c r="O12" s="23">
        <f t="shared" si="0"/>
        <v>0</v>
      </c>
      <c r="P12" s="24"/>
      <c r="Q12" s="143">
        <f t="shared" si="1"/>
        <v>0</v>
      </c>
      <c r="R12" s="116">
        <f>IF(N12&lt;&gt;0,1,0)</f>
        <v>0</v>
      </c>
      <c r="S12" s="115"/>
      <c r="T12" s="115"/>
      <c r="U12" s="115"/>
      <c r="V12" s="115"/>
      <c r="W12" s="118"/>
      <c r="X12" s="115"/>
      <c r="Y12" s="115"/>
      <c r="Z12" s="115"/>
      <c r="AA12" s="115"/>
      <c r="AB12" s="115">
        <f aca="true" t="shared" si="2" ref="AB12:AB18">IF($N12&lt;&gt;0,"XXX",0)</f>
        <v>0</v>
      </c>
      <c r="AC12" s="119"/>
      <c r="AD12" s="24"/>
      <c r="AE12" s="25">
        <v>3080</v>
      </c>
    </row>
    <row r="13" spans="2:31" s="20" customFormat="1" ht="30.75" customHeight="1">
      <c r="B13" s="92" t="s">
        <v>40</v>
      </c>
      <c r="C13" s="624" t="s">
        <v>49</v>
      </c>
      <c r="D13" s="624"/>
      <c r="E13" s="624"/>
      <c r="F13" s="624"/>
      <c r="G13" s="624"/>
      <c r="H13" s="21"/>
      <c r="I13" s="21"/>
      <c r="J13" s="625" t="s">
        <v>63</v>
      </c>
      <c r="K13" s="624"/>
      <c r="L13" s="626"/>
      <c r="M13" s="17">
        <v>0</v>
      </c>
      <c r="N13" s="22">
        <f>IF($E$5="Ano",0,IF(ISNUMBER(M13),M13,0))</f>
        <v>0</v>
      </c>
      <c r="O13" s="23">
        <f t="shared" si="0"/>
        <v>0</v>
      </c>
      <c r="P13" s="24"/>
      <c r="Q13" s="143">
        <f t="shared" si="1"/>
        <v>0</v>
      </c>
      <c r="R13" s="116"/>
      <c r="S13" s="115"/>
      <c r="T13" s="115"/>
      <c r="U13" s="115">
        <f>IF(N13&lt;&gt;0,1,0)</f>
        <v>0</v>
      </c>
      <c r="V13" s="115"/>
      <c r="W13" s="118"/>
      <c r="X13" s="115"/>
      <c r="Y13" s="115"/>
      <c r="Z13" s="115"/>
      <c r="AA13" s="115"/>
      <c r="AB13" s="115">
        <f t="shared" si="2"/>
        <v>0</v>
      </c>
      <c r="AC13" s="119"/>
      <c r="AD13" s="24"/>
      <c r="AE13" s="25">
        <v>8917</v>
      </c>
    </row>
    <row r="14" spans="2:31" s="20" customFormat="1" ht="30.75" customHeight="1">
      <c r="B14" s="92" t="s">
        <v>41</v>
      </c>
      <c r="C14" s="624" t="s">
        <v>50</v>
      </c>
      <c r="D14" s="624"/>
      <c r="E14" s="624"/>
      <c r="F14" s="624"/>
      <c r="G14" s="624"/>
      <c r="H14" s="21"/>
      <c r="I14" s="21"/>
      <c r="J14" s="625" t="s">
        <v>176</v>
      </c>
      <c r="K14" s="624"/>
      <c r="L14" s="626"/>
      <c r="M14" s="17">
        <v>0</v>
      </c>
      <c r="N14" s="22">
        <f>IF($E$5="Ano",0,IF(ISNUMBER(M14),M14,0))</f>
        <v>0</v>
      </c>
      <c r="O14" s="23">
        <f t="shared" si="0"/>
        <v>0</v>
      </c>
      <c r="P14" s="24"/>
      <c r="Q14" s="143">
        <f t="shared" si="1"/>
        <v>0</v>
      </c>
      <c r="R14" s="116"/>
      <c r="S14" s="115">
        <f>N14</f>
        <v>0</v>
      </c>
      <c r="T14" s="115">
        <f>N14*0.85</f>
        <v>0</v>
      </c>
      <c r="U14" s="115"/>
      <c r="V14" s="115"/>
      <c r="W14" s="118"/>
      <c r="X14" s="115"/>
      <c r="Y14" s="115"/>
      <c r="Z14" s="115"/>
      <c r="AA14" s="115"/>
      <c r="AB14" s="115">
        <f t="shared" si="2"/>
        <v>0</v>
      </c>
      <c r="AC14" s="119">
        <f>S14</f>
        <v>0</v>
      </c>
      <c r="AD14" s="24"/>
      <c r="AE14" s="25">
        <v>3480</v>
      </c>
    </row>
    <row r="15" spans="2:31" s="20" customFormat="1" ht="30.75" customHeight="1">
      <c r="B15" s="92" t="s">
        <v>42</v>
      </c>
      <c r="C15" s="624" t="s">
        <v>51</v>
      </c>
      <c r="D15" s="624"/>
      <c r="E15" s="624"/>
      <c r="F15" s="624"/>
      <c r="G15" s="624"/>
      <c r="H15" s="21"/>
      <c r="I15" s="21"/>
      <c r="J15" s="625" t="s">
        <v>62</v>
      </c>
      <c r="K15" s="624"/>
      <c r="L15" s="626"/>
      <c r="M15" s="17">
        <v>0</v>
      </c>
      <c r="N15" s="22">
        <f aca="true" t="shared" si="3" ref="N15:N21">IF(ISNUMBER(M15),M15,0)</f>
        <v>0</v>
      </c>
      <c r="O15" s="23">
        <f t="shared" si="0"/>
        <v>0</v>
      </c>
      <c r="P15" s="24"/>
      <c r="Q15" s="143">
        <f t="shared" si="1"/>
        <v>0</v>
      </c>
      <c r="R15" s="115"/>
      <c r="S15" s="115">
        <f>N15</f>
        <v>0</v>
      </c>
      <c r="T15" s="115">
        <f>N15*0.85</f>
        <v>0</v>
      </c>
      <c r="U15" s="115"/>
      <c r="V15" s="115"/>
      <c r="W15" s="118"/>
      <c r="X15" s="115"/>
      <c r="Y15" s="115"/>
      <c r="Z15" s="115"/>
      <c r="AA15" s="115"/>
      <c r="AB15" s="115">
        <f t="shared" si="2"/>
        <v>0</v>
      </c>
      <c r="AC15" s="119">
        <f>S15</f>
        <v>0</v>
      </c>
      <c r="AD15" s="24"/>
      <c r="AE15" s="25">
        <v>17400</v>
      </c>
    </row>
    <row r="16" spans="2:31" s="20" customFormat="1" ht="30.75" customHeight="1">
      <c r="B16" s="92" t="s">
        <v>43</v>
      </c>
      <c r="C16" s="624" t="s">
        <v>52</v>
      </c>
      <c r="D16" s="624"/>
      <c r="E16" s="624"/>
      <c r="F16" s="624"/>
      <c r="G16" s="624"/>
      <c r="H16" s="21"/>
      <c r="I16" s="21"/>
      <c r="J16" s="625" t="s">
        <v>61</v>
      </c>
      <c r="K16" s="624"/>
      <c r="L16" s="626"/>
      <c r="M16" s="17">
        <v>0</v>
      </c>
      <c r="N16" s="22">
        <f t="shared" si="3"/>
        <v>0</v>
      </c>
      <c r="O16" s="23">
        <f t="shared" si="0"/>
        <v>0</v>
      </c>
      <c r="P16" s="24"/>
      <c r="Q16" s="143">
        <f t="shared" si="1"/>
        <v>0</v>
      </c>
      <c r="R16" s="115"/>
      <c r="S16" s="115">
        <f>N16</f>
        <v>0</v>
      </c>
      <c r="T16" s="115">
        <f>N16*0.85</f>
        <v>0</v>
      </c>
      <c r="U16" s="115"/>
      <c r="V16" s="115"/>
      <c r="W16" s="118"/>
      <c r="X16" s="115"/>
      <c r="Y16" s="115"/>
      <c r="Z16" s="115"/>
      <c r="AA16" s="115"/>
      <c r="AB16" s="115">
        <f t="shared" si="2"/>
        <v>0</v>
      </c>
      <c r="AC16" s="119">
        <f>S16</f>
        <v>0</v>
      </c>
      <c r="AD16" s="24"/>
      <c r="AE16" s="25">
        <v>26100</v>
      </c>
    </row>
    <row r="17" spans="2:31" s="20" customFormat="1" ht="30.75" customHeight="1">
      <c r="B17" s="92" t="s">
        <v>251</v>
      </c>
      <c r="C17" s="624" t="s">
        <v>252</v>
      </c>
      <c r="D17" s="624"/>
      <c r="E17" s="624"/>
      <c r="F17" s="624"/>
      <c r="G17" s="624"/>
      <c r="H17" s="21"/>
      <c r="I17" s="21"/>
      <c r="J17" s="625" t="s">
        <v>253</v>
      </c>
      <c r="K17" s="624"/>
      <c r="L17" s="626"/>
      <c r="M17" s="17">
        <v>0</v>
      </c>
      <c r="N17" s="22">
        <f>IF(ISNUMBER(M17),M17,0)</f>
        <v>0</v>
      </c>
      <c r="O17" s="23">
        <f>M17*AE17</f>
        <v>0</v>
      </c>
      <c r="P17" s="24"/>
      <c r="Q17" s="143">
        <f t="shared" si="1"/>
        <v>0</v>
      </c>
      <c r="R17" s="115"/>
      <c r="S17" s="115">
        <f>N17</f>
        <v>0</v>
      </c>
      <c r="T17" s="115">
        <f>N17*0.85</f>
        <v>0</v>
      </c>
      <c r="U17" s="115"/>
      <c r="V17" s="115"/>
      <c r="W17" s="118"/>
      <c r="X17" s="115"/>
      <c r="Y17" s="115"/>
      <c r="Z17" s="115"/>
      <c r="AA17" s="115"/>
      <c r="AB17" s="115">
        <f t="shared" si="2"/>
        <v>0</v>
      </c>
      <c r="AC17" s="119">
        <f>S17</f>
        <v>0</v>
      </c>
      <c r="AD17" s="24"/>
      <c r="AE17" s="25">
        <v>1360</v>
      </c>
    </row>
    <row r="18" spans="2:31" s="20" customFormat="1" ht="30.75" customHeight="1">
      <c r="B18" s="92" t="s">
        <v>44</v>
      </c>
      <c r="C18" s="624" t="s">
        <v>53</v>
      </c>
      <c r="D18" s="624"/>
      <c r="E18" s="624"/>
      <c r="F18" s="624"/>
      <c r="G18" s="624"/>
      <c r="H18" s="21"/>
      <c r="I18" s="21"/>
      <c r="J18" s="625" t="s">
        <v>57</v>
      </c>
      <c r="K18" s="624"/>
      <c r="L18" s="626"/>
      <c r="M18" s="154">
        <f>'Kalkulace ceny stáží'!D22</f>
        <v>0</v>
      </c>
      <c r="N18" s="22">
        <f t="shared" si="3"/>
        <v>0</v>
      </c>
      <c r="O18" s="23">
        <f>'Kalkulace ceny stáží'!O7</f>
        <v>0</v>
      </c>
      <c r="P18" s="24"/>
      <c r="Q18" s="143">
        <f t="shared" si="1"/>
        <v>0</v>
      </c>
      <c r="R18" s="115"/>
      <c r="S18" s="115">
        <f>N18</f>
        <v>0</v>
      </c>
      <c r="T18" s="115">
        <f>N18</f>
        <v>0</v>
      </c>
      <c r="U18" s="115"/>
      <c r="V18" s="115"/>
      <c r="W18" s="118"/>
      <c r="X18" s="115"/>
      <c r="Y18" s="115"/>
      <c r="Z18" s="115"/>
      <c r="AA18" s="115"/>
      <c r="AB18" s="115">
        <f t="shared" si="2"/>
        <v>0</v>
      </c>
      <c r="AC18" s="119">
        <f>S18</f>
        <v>0</v>
      </c>
      <c r="AD18" s="24"/>
      <c r="AE18" s="93" t="s">
        <v>143</v>
      </c>
    </row>
    <row r="19" spans="2:31" s="20" customFormat="1" ht="30.75" customHeight="1">
      <c r="B19" s="92" t="s">
        <v>45</v>
      </c>
      <c r="C19" s="624" t="s">
        <v>54</v>
      </c>
      <c r="D19" s="624"/>
      <c r="E19" s="624"/>
      <c r="F19" s="624"/>
      <c r="G19" s="624"/>
      <c r="H19" s="21"/>
      <c r="I19" s="21"/>
      <c r="J19" s="625" t="s">
        <v>60</v>
      </c>
      <c r="K19" s="624"/>
      <c r="L19" s="626"/>
      <c r="M19" s="17">
        <v>0</v>
      </c>
      <c r="N19" s="22">
        <f t="shared" si="3"/>
        <v>0</v>
      </c>
      <c r="O19" s="23">
        <f>AE19*N19</f>
        <v>0</v>
      </c>
      <c r="P19" s="24"/>
      <c r="Q19" s="143">
        <f t="shared" si="1"/>
        <v>0</v>
      </c>
      <c r="R19" s="116"/>
      <c r="S19" s="116"/>
      <c r="T19" s="116"/>
      <c r="U19" s="115"/>
      <c r="V19" s="115"/>
      <c r="W19" s="118">
        <f>M19*2</f>
        <v>0</v>
      </c>
      <c r="X19" s="115"/>
      <c r="Y19" s="115"/>
      <c r="Z19" s="115"/>
      <c r="AA19" s="115"/>
      <c r="AB19" s="115"/>
      <c r="AC19" s="119"/>
      <c r="AD19" s="24"/>
      <c r="AE19" s="25">
        <v>7744</v>
      </c>
    </row>
    <row r="20" spans="2:31" s="20" customFormat="1" ht="30.75" customHeight="1">
      <c r="B20" s="92" t="s">
        <v>46</v>
      </c>
      <c r="C20" s="624" t="s">
        <v>55</v>
      </c>
      <c r="D20" s="624"/>
      <c r="E20" s="624"/>
      <c r="F20" s="624"/>
      <c r="G20" s="624"/>
      <c r="H20" s="21"/>
      <c r="I20" s="21"/>
      <c r="J20" s="625" t="s">
        <v>59</v>
      </c>
      <c r="K20" s="624"/>
      <c r="L20" s="626"/>
      <c r="M20" s="17">
        <v>0</v>
      </c>
      <c r="N20" s="22">
        <f t="shared" si="3"/>
        <v>0</v>
      </c>
      <c r="O20" s="23">
        <f>AE20*N20</f>
        <v>0</v>
      </c>
      <c r="P20" s="24"/>
      <c r="Q20" s="143">
        <f t="shared" si="1"/>
        <v>0</v>
      </c>
      <c r="R20" s="116"/>
      <c r="S20" s="116"/>
      <c r="T20" s="116"/>
      <c r="U20" s="115"/>
      <c r="V20" s="115"/>
      <c r="W20" s="118">
        <f>IF($N20&lt;&gt;0,1,0)</f>
        <v>0</v>
      </c>
      <c r="X20" s="115"/>
      <c r="Y20" s="115"/>
      <c r="Z20" s="115"/>
      <c r="AA20" s="115"/>
      <c r="AB20" s="115"/>
      <c r="AC20" s="119"/>
      <c r="AD20" s="24"/>
      <c r="AE20" s="25">
        <v>3872</v>
      </c>
    </row>
    <row r="21" spans="2:31" s="20" customFormat="1" ht="30.75" customHeight="1" thickBot="1">
      <c r="B21" s="92" t="s">
        <v>47</v>
      </c>
      <c r="C21" s="624" t="s">
        <v>56</v>
      </c>
      <c r="D21" s="624"/>
      <c r="E21" s="624"/>
      <c r="F21" s="624"/>
      <c r="G21" s="624"/>
      <c r="H21" s="21"/>
      <c r="I21" s="21"/>
      <c r="J21" s="625" t="s">
        <v>98</v>
      </c>
      <c r="K21" s="624"/>
      <c r="L21" s="626"/>
      <c r="M21" s="17">
        <v>0</v>
      </c>
      <c r="N21" s="22">
        <f t="shared" si="3"/>
        <v>0</v>
      </c>
      <c r="O21" s="23">
        <f>AE21*N21</f>
        <v>0</v>
      </c>
      <c r="P21" s="24"/>
      <c r="Q21" s="145">
        <f t="shared" si="1"/>
        <v>0</v>
      </c>
      <c r="R21" s="157"/>
      <c r="S21" s="157"/>
      <c r="T21" s="157"/>
      <c r="U21" s="158"/>
      <c r="V21" s="158"/>
      <c r="W21" s="159">
        <f>IF($N21&lt;&gt;0,1,0)</f>
        <v>0</v>
      </c>
      <c r="X21" s="158"/>
      <c r="Y21" s="158"/>
      <c r="Z21" s="158"/>
      <c r="AA21" s="158"/>
      <c r="AB21" s="158"/>
      <c r="AC21" s="160"/>
      <c r="AD21" s="161"/>
      <c r="AE21" s="162">
        <v>7744</v>
      </c>
    </row>
    <row r="22" spans="2:31" s="20" customFormat="1" ht="30.75" customHeight="1" thickBot="1">
      <c r="B22" s="619" t="s">
        <v>4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44">
        <f>G5-O22</f>
        <v>300000</v>
      </c>
      <c r="O22" s="45">
        <f>SUM(O10:O21)</f>
        <v>0</v>
      </c>
      <c r="P22" s="46">
        <f>IF(SUM($W$10:$W$21)&lt;&gt;0,1,0)</f>
        <v>0</v>
      </c>
      <c r="Q22" s="254" t="s">
        <v>90</v>
      </c>
      <c r="R22" s="255" t="s">
        <v>91</v>
      </c>
      <c r="S22" s="255" t="s">
        <v>92</v>
      </c>
      <c r="T22" s="255" t="s">
        <v>146</v>
      </c>
      <c r="U22" s="255" t="s">
        <v>93</v>
      </c>
      <c r="V22" s="255"/>
      <c r="W22" s="257" t="s">
        <v>145</v>
      </c>
      <c r="X22" s="255"/>
      <c r="Y22" s="255" t="s">
        <v>94</v>
      </c>
      <c r="Z22" s="255" t="s">
        <v>95</v>
      </c>
      <c r="AA22" s="255" t="s">
        <v>96</v>
      </c>
      <c r="AB22" s="256" t="s">
        <v>97</v>
      </c>
      <c r="AC22" s="254" t="s">
        <v>226</v>
      </c>
      <c r="AD22" s="155"/>
      <c r="AE22" s="156" t="str">
        <f>IF(OR(O22&lt;F5,O22&gt;G5),"hodnota není v limitu","zbývá"&amp;" "&amp;$N$22)</f>
        <v>hodnota není v limitu</v>
      </c>
    </row>
    <row r="23" spans="2:31" s="20" customFormat="1" ht="30.75" customHeight="1">
      <c r="B23" s="94" t="s">
        <v>32</v>
      </c>
      <c r="C23" s="682" t="s">
        <v>38</v>
      </c>
      <c r="D23" s="682"/>
      <c r="E23" s="682"/>
      <c r="F23" s="682"/>
      <c r="G23" s="682"/>
      <c r="H23" s="28"/>
      <c r="I23" s="28"/>
      <c r="J23" s="681" t="s">
        <v>66</v>
      </c>
      <c r="K23" s="682"/>
      <c r="L23" s="683"/>
      <c r="M23" s="17">
        <v>0</v>
      </c>
      <c r="N23" s="22">
        <f aca="true" t="shared" si="4" ref="N23:N33">IF(ISNUMBER(M23),M23,0)</f>
        <v>0</v>
      </c>
      <c r="O23" s="26">
        <f aca="true" t="shared" si="5" ref="O23:O35">AE23*N23</f>
        <v>0</v>
      </c>
      <c r="P23" s="27"/>
      <c r="Q23" s="128">
        <f>IF(N23&lt;&gt;0,1,0)</f>
        <v>0</v>
      </c>
      <c r="R23" s="129">
        <f>IF(N23&lt;&gt;0,1,0)</f>
        <v>0</v>
      </c>
      <c r="S23" s="129"/>
      <c r="T23" s="129"/>
      <c r="U23" s="131"/>
      <c r="V23" s="131"/>
      <c r="W23" s="132"/>
      <c r="X23" s="131"/>
      <c r="Y23" s="131"/>
      <c r="Z23" s="131"/>
      <c r="AA23" s="131"/>
      <c r="AB23" s="131">
        <f>IF($N23&lt;&gt;0,"XXX",0)</f>
        <v>0</v>
      </c>
      <c r="AC23" s="133"/>
      <c r="AD23" s="27"/>
      <c r="AE23" s="56">
        <v>22325</v>
      </c>
    </row>
    <row r="24" spans="2:31" s="20" customFormat="1" ht="30.75" customHeight="1">
      <c r="B24" s="94" t="s">
        <v>33</v>
      </c>
      <c r="C24" s="682" t="s">
        <v>39</v>
      </c>
      <c r="D24" s="682"/>
      <c r="E24" s="682"/>
      <c r="F24" s="682"/>
      <c r="G24" s="682"/>
      <c r="H24" s="28"/>
      <c r="I24" s="28"/>
      <c r="J24" s="681" t="s">
        <v>65</v>
      </c>
      <c r="K24" s="682"/>
      <c r="L24" s="683"/>
      <c r="M24" s="17">
        <v>0</v>
      </c>
      <c r="N24" s="22">
        <f t="shared" si="4"/>
        <v>0</v>
      </c>
      <c r="O24" s="29">
        <f t="shared" si="5"/>
        <v>0</v>
      </c>
      <c r="P24" s="30"/>
      <c r="Q24" s="128">
        <f aca="true" t="shared" si="6" ref="Q24:Q41">IF(N24&lt;&gt;0,1,0)</f>
        <v>0</v>
      </c>
      <c r="R24" s="123">
        <f>IF(N24&lt;&gt;0,1,0)</f>
        <v>0</v>
      </c>
      <c r="S24" s="123"/>
      <c r="T24" s="123"/>
      <c r="U24" s="125"/>
      <c r="V24" s="125"/>
      <c r="W24" s="126"/>
      <c r="X24" s="125"/>
      <c r="Y24" s="125"/>
      <c r="Z24" s="125"/>
      <c r="AA24" s="125"/>
      <c r="AB24" s="125">
        <f>IF($N24&lt;&gt;0,"XXX",0)</f>
        <v>0</v>
      </c>
      <c r="AC24" s="127"/>
      <c r="AD24" s="30"/>
      <c r="AE24" s="31">
        <v>5373</v>
      </c>
    </row>
    <row r="25" spans="2:31" s="20" customFormat="1" ht="30.75" customHeight="1">
      <c r="B25" s="94" t="s">
        <v>34</v>
      </c>
      <c r="C25" s="682" t="s">
        <v>48</v>
      </c>
      <c r="D25" s="682"/>
      <c r="E25" s="682"/>
      <c r="F25" s="682"/>
      <c r="G25" s="682"/>
      <c r="H25" s="28"/>
      <c r="I25" s="28"/>
      <c r="J25" s="681" t="s">
        <v>64</v>
      </c>
      <c r="K25" s="682"/>
      <c r="L25" s="683"/>
      <c r="M25" s="17">
        <v>0</v>
      </c>
      <c r="N25" s="22">
        <f t="shared" si="4"/>
        <v>0</v>
      </c>
      <c r="O25" s="29">
        <f t="shared" si="5"/>
        <v>0</v>
      </c>
      <c r="P25" s="30"/>
      <c r="Q25" s="128">
        <f t="shared" si="6"/>
        <v>0</v>
      </c>
      <c r="R25" s="123">
        <f>IF(N25&lt;&gt;0,1,0)</f>
        <v>0</v>
      </c>
      <c r="S25" s="123"/>
      <c r="T25" s="123"/>
      <c r="U25" s="125"/>
      <c r="V25" s="125"/>
      <c r="W25" s="126"/>
      <c r="X25" s="125"/>
      <c r="Y25" s="125"/>
      <c r="Z25" s="125"/>
      <c r="AA25" s="125"/>
      <c r="AB25" s="125">
        <f>IF($N25&lt;&gt;0,"XXX",0)</f>
        <v>0</v>
      </c>
      <c r="AC25" s="127"/>
      <c r="AD25" s="30"/>
      <c r="AE25" s="31">
        <v>3080</v>
      </c>
    </row>
    <row r="26" spans="2:31" s="20" customFormat="1" ht="30.75" customHeight="1">
      <c r="B26" s="95" t="s">
        <v>67</v>
      </c>
      <c r="C26" s="682" t="s">
        <v>75</v>
      </c>
      <c r="D26" s="682"/>
      <c r="E26" s="682"/>
      <c r="F26" s="682"/>
      <c r="G26" s="682"/>
      <c r="H26" s="28"/>
      <c r="I26" s="28"/>
      <c r="J26" s="681" t="s">
        <v>76</v>
      </c>
      <c r="K26" s="682"/>
      <c r="L26" s="683"/>
      <c r="M26" s="17">
        <v>0</v>
      </c>
      <c r="N26" s="22">
        <f t="shared" si="4"/>
        <v>0</v>
      </c>
      <c r="O26" s="29">
        <f t="shared" si="5"/>
        <v>0</v>
      </c>
      <c r="P26" s="30"/>
      <c r="Q26" s="128">
        <f t="shared" si="6"/>
        <v>0</v>
      </c>
      <c r="R26" s="123"/>
      <c r="S26" s="123"/>
      <c r="T26" s="123"/>
      <c r="U26" s="125">
        <f>IF(N26&lt;&gt;0,1,0)</f>
        <v>0</v>
      </c>
      <c r="V26" s="125"/>
      <c r="W26" s="126"/>
      <c r="X26" s="125"/>
      <c r="Y26" s="125"/>
      <c r="Z26" s="125"/>
      <c r="AA26" s="125"/>
      <c r="AB26" s="125">
        <f aca="true" t="shared" si="7" ref="AA26:AB41">IF($N26&lt;&gt;0,"XXX",0)</f>
        <v>0</v>
      </c>
      <c r="AC26" s="127"/>
      <c r="AD26" s="30"/>
      <c r="AE26" s="31">
        <v>44585</v>
      </c>
    </row>
    <row r="27" spans="2:31" s="20" customFormat="1" ht="30.75" customHeight="1">
      <c r="B27" s="95" t="s">
        <v>68</v>
      </c>
      <c r="C27" s="682" t="s">
        <v>77</v>
      </c>
      <c r="D27" s="682"/>
      <c r="E27" s="682"/>
      <c r="F27" s="682"/>
      <c r="G27" s="682"/>
      <c r="H27" s="28"/>
      <c r="I27" s="28"/>
      <c r="J27" s="681" t="s">
        <v>80</v>
      </c>
      <c r="K27" s="682"/>
      <c r="L27" s="683"/>
      <c r="M27" s="17">
        <v>0</v>
      </c>
      <c r="N27" s="22">
        <f t="shared" si="4"/>
        <v>0</v>
      </c>
      <c r="O27" s="29">
        <f t="shared" si="5"/>
        <v>0</v>
      </c>
      <c r="P27" s="30"/>
      <c r="Q27" s="128">
        <f t="shared" si="6"/>
        <v>0</v>
      </c>
      <c r="R27" s="123"/>
      <c r="S27" s="123"/>
      <c r="T27" s="123"/>
      <c r="U27" s="125">
        <f>IF(N27&lt;&gt;0,1,0)</f>
        <v>0</v>
      </c>
      <c r="V27" s="125"/>
      <c r="W27" s="126"/>
      <c r="X27" s="125"/>
      <c r="Y27" s="125"/>
      <c r="Z27" s="125"/>
      <c r="AA27" s="125"/>
      <c r="AB27" s="125">
        <f t="shared" si="7"/>
        <v>0</v>
      </c>
      <c r="AC27" s="127"/>
      <c r="AD27" s="30"/>
      <c r="AE27" s="31">
        <v>17834</v>
      </c>
    </row>
    <row r="28" spans="2:31" s="20" customFormat="1" ht="30.75" customHeight="1">
      <c r="B28" s="95" t="s">
        <v>69</v>
      </c>
      <c r="C28" s="682" t="s">
        <v>78</v>
      </c>
      <c r="D28" s="682"/>
      <c r="E28" s="682"/>
      <c r="F28" s="682"/>
      <c r="G28" s="682"/>
      <c r="H28" s="28"/>
      <c r="I28" s="28"/>
      <c r="J28" s="681" t="s">
        <v>79</v>
      </c>
      <c r="K28" s="682"/>
      <c r="L28" s="683"/>
      <c r="M28" s="17">
        <v>0</v>
      </c>
      <c r="N28" s="22">
        <f t="shared" si="4"/>
        <v>0</v>
      </c>
      <c r="O28" s="29">
        <f t="shared" si="5"/>
        <v>0</v>
      </c>
      <c r="P28" s="30"/>
      <c r="Q28" s="128">
        <f t="shared" si="6"/>
        <v>0</v>
      </c>
      <c r="R28" s="123"/>
      <c r="S28" s="123"/>
      <c r="T28" s="123"/>
      <c r="U28" s="125">
        <f>IF(N28&lt;&gt;0,1,0)</f>
        <v>0</v>
      </c>
      <c r="V28" s="125"/>
      <c r="W28" s="126"/>
      <c r="X28" s="125"/>
      <c r="Y28" s="125"/>
      <c r="Z28" s="125"/>
      <c r="AA28" s="125"/>
      <c r="AB28" s="125">
        <f t="shared" si="7"/>
        <v>0</v>
      </c>
      <c r="AC28" s="127"/>
      <c r="AD28" s="30"/>
      <c r="AE28" s="31">
        <v>8917</v>
      </c>
    </row>
    <row r="29" spans="2:31" s="20" customFormat="1" ht="30.75" customHeight="1">
      <c r="B29" s="95" t="s">
        <v>70</v>
      </c>
      <c r="C29" s="682" t="s">
        <v>84</v>
      </c>
      <c r="D29" s="682"/>
      <c r="E29" s="682"/>
      <c r="F29" s="682"/>
      <c r="G29" s="682"/>
      <c r="H29" s="28"/>
      <c r="I29" s="28"/>
      <c r="J29" s="681" t="s">
        <v>81</v>
      </c>
      <c r="K29" s="682"/>
      <c r="L29" s="683"/>
      <c r="M29" s="17">
        <v>0</v>
      </c>
      <c r="N29" s="22">
        <f t="shared" si="4"/>
        <v>0</v>
      </c>
      <c r="O29" s="29">
        <f t="shared" si="5"/>
        <v>0</v>
      </c>
      <c r="P29" s="30"/>
      <c r="Q29" s="128">
        <f t="shared" si="6"/>
        <v>0</v>
      </c>
      <c r="R29" s="123"/>
      <c r="S29" s="123">
        <f aca="true" t="shared" si="8" ref="S29:S37">N29</f>
        <v>0</v>
      </c>
      <c r="T29" s="123">
        <f>N29*0.85</f>
        <v>0</v>
      </c>
      <c r="U29" s="125"/>
      <c r="V29" s="125"/>
      <c r="W29" s="126"/>
      <c r="X29" s="125"/>
      <c r="Y29" s="125"/>
      <c r="Z29" s="125"/>
      <c r="AA29" s="125">
        <f t="shared" si="7"/>
        <v>0</v>
      </c>
      <c r="AB29" s="125">
        <f t="shared" si="7"/>
        <v>0</v>
      </c>
      <c r="AC29" s="127"/>
      <c r="AD29" s="30"/>
      <c r="AE29" s="31">
        <v>1106</v>
      </c>
    </row>
    <row r="30" spans="2:31" s="20" customFormat="1" ht="30.75" customHeight="1">
      <c r="B30" s="95" t="s">
        <v>71</v>
      </c>
      <c r="C30" s="682" t="s">
        <v>85</v>
      </c>
      <c r="D30" s="682"/>
      <c r="E30" s="682"/>
      <c r="F30" s="682"/>
      <c r="G30" s="682"/>
      <c r="H30" s="28"/>
      <c r="I30" s="28"/>
      <c r="J30" s="681" t="s">
        <v>82</v>
      </c>
      <c r="K30" s="682"/>
      <c r="L30" s="683"/>
      <c r="M30" s="17">
        <v>0</v>
      </c>
      <c r="N30" s="22">
        <f t="shared" si="4"/>
        <v>0</v>
      </c>
      <c r="O30" s="29">
        <f t="shared" si="5"/>
        <v>0</v>
      </c>
      <c r="P30" s="30"/>
      <c r="Q30" s="128">
        <f t="shared" si="6"/>
        <v>0</v>
      </c>
      <c r="R30" s="123"/>
      <c r="S30" s="123">
        <f t="shared" si="8"/>
        <v>0</v>
      </c>
      <c r="T30" s="123">
        <f aca="true" t="shared" si="9" ref="T30:T35">N30*0.85</f>
        <v>0</v>
      </c>
      <c r="U30" s="125"/>
      <c r="V30" s="125"/>
      <c r="W30" s="126"/>
      <c r="X30" s="125"/>
      <c r="Y30" s="125"/>
      <c r="Z30" s="125"/>
      <c r="AA30" s="125">
        <f t="shared" si="7"/>
        <v>0</v>
      </c>
      <c r="AB30" s="125">
        <f t="shared" si="7"/>
        <v>0</v>
      </c>
      <c r="AC30" s="127"/>
      <c r="AD30" s="30"/>
      <c r="AE30" s="31">
        <v>4424</v>
      </c>
    </row>
    <row r="31" spans="2:31" s="20" customFormat="1" ht="30.75" customHeight="1">
      <c r="B31" s="95" t="s">
        <v>72</v>
      </c>
      <c r="C31" s="682" t="s">
        <v>86</v>
      </c>
      <c r="D31" s="682"/>
      <c r="E31" s="682"/>
      <c r="F31" s="682"/>
      <c r="G31" s="682"/>
      <c r="H31" s="28"/>
      <c r="I31" s="28"/>
      <c r="J31" s="681" t="s">
        <v>243</v>
      </c>
      <c r="K31" s="682"/>
      <c r="L31" s="683"/>
      <c r="M31" s="17">
        <v>0</v>
      </c>
      <c r="N31" s="22">
        <f t="shared" si="4"/>
        <v>0</v>
      </c>
      <c r="O31" s="29">
        <f t="shared" si="5"/>
        <v>0</v>
      </c>
      <c r="P31" s="30"/>
      <c r="Q31" s="128">
        <f t="shared" si="6"/>
        <v>0</v>
      </c>
      <c r="R31" s="123"/>
      <c r="S31" s="123">
        <f t="shared" si="8"/>
        <v>0</v>
      </c>
      <c r="T31" s="123">
        <f>N31*0.85</f>
        <v>0</v>
      </c>
      <c r="U31" s="125"/>
      <c r="V31" s="125"/>
      <c r="W31" s="126"/>
      <c r="X31" s="125"/>
      <c r="Y31" s="125"/>
      <c r="Z31" s="125"/>
      <c r="AA31" s="125">
        <f t="shared" si="7"/>
        <v>0</v>
      </c>
      <c r="AB31" s="125">
        <f t="shared" si="7"/>
        <v>0</v>
      </c>
      <c r="AC31" s="127"/>
      <c r="AD31" s="30"/>
      <c r="AE31" s="31">
        <v>4424</v>
      </c>
    </row>
    <row r="32" spans="2:31" s="20" customFormat="1" ht="30.75" customHeight="1">
      <c r="B32" s="95" t="s">
        <v>73</v>
      </c>
      <c r="C32" s="682" t="s">
        <v>87</v>
      </c>
      <c r="D32" s="682"/>
      <c r="E32" s="682"/>
      <c r="F32" s="682"/>
      <c r="G32" s="682"/>
      <c r="H32" s="28"/>
      <c r="I32" s="28"/>
      <c r="J32" s="681" t="s">
        <v>83</v>
      </c>
      <c r="K32" s="682"/>
      <c r="L32" s="683"/>
      <c r="M32" s="17">
        <v>0</v>
      </c>
      <c r="N32" s="22">
        <f t="shared" si="4"/>
        <v>0</v>
      </c>
      <c r="O32" s="29">
        <f t="shared" si="5"/>
        <v>0</v>
      </c>
      <c r="P32" s="30"/>
      <c r="Q32" s="128">
        <f t="shared" si="6"/>
        <v>0</v>
      </c>
      <c r="R32" s="123"/>
      <c r="S32" s="123">
        <f t="shared" si="8"/>
        <v>0</v>
      </c>
      <c r="T32" s="123">
        <f t="shared" si="9"/>
        <v>0</v>
      </c>
      <c r="U32" s="125"/>
      <c r="V32" s="125"/>
      <c r="W32" s="126"/>
      <c r="X32" s="125"/>
      <c r="Y32" s="125"/>
      <c r="Z32" s="125"/>
      <c r="AA32" s="125">
        <f t="shared" si="7"/>
        <v>0</v>
      </c>
      <c r="AB32" s="125">
        <f t="shared" si="7"/>
        <v>0</v>
      </c>
      <c r="AC32" s="127">
        <f aca="true" t="shared" si="10" ref="AC32:AC37">S32</f>
        <v>0</v>
      </c>
      <c r="AD32" s="30"/>
      <c r="AE32" s="96">
        <v>22120</v>
      </c>
    </row>
    <row r="33" spans="2:31" s="20" customFormat="1" ht="30.75" customHeight="1">
      <c r="B33" s="95" t="s">
        <v>41</v>
      </c>
      <c r="C33" s="682" t="s">
        <v>50</v>
      </c>
      <c r="D33" s="682"/>
      <c r="E33" s="682"/>
      <c r="F33" s="682"/>
      <c r="G33" s="682"/>
      <c r="H33" s="28"/>
      <c r="I33" s="28"/>
      <c r="J33" s="681" t="s">
        <v>176</v>
      </c>
      <c r="K33" s="682"/>
      <c r="L33" s="683"/>
      <c r="M33" s="17">
        <v>0</v>
      </c>
      <c r="N33" s="22">
        <f t="shared" si="4"/>
        <v>0</v>
      </c>
      <c r="O33" s="29">
        <f t="shared" si="5"/>
        <v>0</v>
      </c>
      <c r="P33" s="30"/>
      <c r="Q33" s="128">
        <f t="shared" si="6"/>
        <v>0</v>
      </c>
      <c r="R33" s="123"/>
      <c r="S33" s="123">
        <f t="shared" si="8"/>
        <v>0</v>
      </c>
      <c r="T33" s="123">
        <f t="shared" si="9"/>
        <v>0</v>
      </c>
      <c r="U33" s="125"/>
      <c r="V33" s="125"/>
      <c r="W33" s="126"/>
      <c r="X33" s="125"/>
      <c r="Y33" s="125"/>
      <c r="Z33" s="125"/>
      <c r="AA33" s="125"/>
      <c r="AB33" s="125">
        <f t="shared" si="7"/>
        <v>0</v>
      </c>
      <c r="AC33" s="127">
        <f t="shared" si="10"/>
        <v>0</v>
      </c>
      <c r="AD33" s="30"/>
      <c r="AE33" s="31">
        <v>3480</v>
      </c>
    </row>
    <row r="34" spans="2:31" s="20" customFormat="1" ht="30.75" customHeight="1">
      <c r="B34" s="95" t="s">
        <v>42</v>
      </c>
      <c r="C34" s="682" t="s">
        <v>51</v>
      </c>
      <c r="D34" s="682"/>
      <c r="E34" s="682"/>
      <c r="F34" s="682"/>
      <c r="G34" s="682"/>
      <c r="H34" s="28"/>
      <c r="I34" s="28"/>
      <c r="J34" s="681" t="s">
        <v>62</v>
      </c>
      <c r="K34" s="682"/>
      <c r="L34" s="683"/>
      <c r="M34" s="17">
        <v>0</v>
      </c>
      <c r="N34" s="22">
        <f aca="true" t="shared" si="11" ref="N34:N41">IF(ISNUMBER(M34),M34,0)</f>
        <v>0</v>
      </c>
      <c r="O34" s="29">
        <f t="shared" si="5"/>
        <v>0</v>
      </c>
      <c r="P34" s="30"/>
      <c r="Q34" s="128">
        <f t="shared" si="6"/>
        <v>0</v>
      </c>
      <c r="R34" s="123"/>
      <c r="S34" s="123">
        <f t="shared" si="8"/>
        <v>0</v>
      </c>
      <c r="T34" s="123">
        <f t="shared" si="9"/>
        <v>0</v>
      </c>
      <c r="U34" s="125"/>
      <c r="V34" s="125"/>
      <c r="W34" s="126"/>
      <c r="X34" s="125"/>
      <c r="Y34" s="125"/>
      <c r="Z34" s="125"/>
      <c r="AA34" s="125"/>
      <c r="AB34" s="125">
        <f t="shared" si="7"/>
        <v>0</v>
      </c>
      <c r="AC34" s="127">
        <f t="shared" si="10"/>
        <v>0</v>
      </c>
      <c r="AD34" s="30"/>
      <c r="AE34" s="31">
        <v>17400</v>
      </c>
    </row>
    <row r="35" spans="2:31" s="20" customFormat="1" ht="30.75" customHeight="1">
      <c r="B35" s="95" t="s">
        <v>43</v>
      </c>
      <c r="C35" s="682" t="s">
        <v>52</v>
      </c>
      <c r="D35" s="682"/>
      <c r="E35" s="682"/>
      <c r="F35" s="682"/>
      <c r="G35" s="682"/>
      <c r="H35" s="28"/>
      <c r="I35" s="28"/>
      <c r="J35" s="681" t="s">
        <v>61</v>
      </c>
      <c r="K35" s="682"/>
      <c r="L35" s="683"/>
      <c r="M35" s="17">
        <v>0</v>
      </c>
      <c r="N35" s="22">
        <f t="shared" si="11"/>
        <v>0</v>
      </c>
      <c r="O35" s="29">
        <f t="shared" si="5"/>
        <v>0</v>
      </c>
      <c r="P35" s="30"/>
      <c r="Q35" s="128">
        <f t="shared" si="6"/>
        <v>0</v>
      </c>
      <c r="R35" s="123"/>
      <c r="S35" s="123">
        <f t="shared" si="8"/>
        <v>0</v>
      </c>
      <c r="T35" s="123">
        <f t="shared" si="9"/>
        <v>0</v>
      </c>
      <c r="U35" s="125"/>
      <c r="V35" s="125"/>
      <c r="W35" s="126"/>
      <c r="X35" s="125"/>
      <c r="Y35" s="125"/>
      <c r="Z35" s="125"/>
      <c r="AA35" s="125"/>
      <c r="AB35" s="125">
        <f t="shared" si="7"/>
        <v>0</v>
      </c>
      <c r="AC35" s="127">
        <f t="shared" si="10"/>
        <v>0</v>
      </c>
      <c r="AD35" s="30"/>
      <c r="AE35" s="31">
        <v>26100</v>
      </c>
    </row>
    <row r="36" spans="2:31" s="20" customFormat="1" ht="30.75" customHeight="1">
      <c r="B36" s="95" t="s">
        <v>251</v>
      </c>
      <c r="C36" s="682" t="s">
        <v>252</v>
      </c>
      <c r="D36" s="682"/>
      <c r="E36" s="682"/>
      <c r="F36" s="682"/>
      <c r="G36" s="682"/>
      <c r="H36" s="28"/>
      <c r="I36" s="28"/>
      <c r="J36" s="681" t="s">
        <v>253</v>
      </c>
      <c r="K36" s="682"/>
      <c r="L36" s="683"/>
      <c r="M36" s="17">
        <v>0</v>
      </c>
      <c r="N36" s="22">
        <f>IF(ISNUMBER(M36),M36,0)</f>
        <v>0</v>
      </c>
      <c r="O36" s="29">
        <f>M36*AE36</f>
        <v>0</v>
      </c>
      <c r="P36" s="30"/>
      <c r="Q36" s="128">
        <f t="shared" si="6"/>
        <v>0</v>
      </c>
      <c r="R36" s="123"/>
      <c r="S36" s="123">
        <f>N36</f>
        <v>0</v>
      </c>
      <c r="T36" s="123">
        <f>N36*0.85</f>
        <v>0</v>
      </c>
      <c r="U36" s="125"/>
      <c r="V36" s="125"/>
      <c r="W36" s="126"/>
      <c r="X36" s="125"/>
      <c r="Y36" s="125"/>
      <c r="Z36" s="125"/>
      <c r="AA36" s="125"/>
      <c r="AB36" s="125">
        <f t="shared" si="7"/>
        <v>0</v>
      </c>
      <c r="AC36" s="127">
        <f t="shared" si="10"/>
        <v>0</v>
      </c>
      <c r="AD36" s="30"/>
      <c r="AE36" s="31">
        <v>1360</v>
      </c>
    </row>
    <row r="37" spans="2:31" s="20" customFormat="1" ht="30.75" customHeight="1">
      <c r="B37" s="95" t="s">
        <v>44</v>
      </c>
      <c r="C37" s="682" t="s">
        <v>53</v>
      </c>
      <c r="D37" s="682"/>
      <c r="E37" s="682"/>
      <c r="F37" s="682"/>
      <c r="G37" s="682"/>
      <c r="H37" s="28"/>
      <c r="I37" s="28"/>
      <c r="J37" s="681" t="s">
        <v>57</v>
      </c>
      <c r="K37" s="682"/>
      <c r="L37" s="683"/>
      <c r="M37" s="154">
        <f>'Kalkulace ceny stáží'!D36</f>
        <v>0</v>
      </c>
      <c r="N37" s="22">
        <f t="shared" si="11"/>
        <v>0</v>
      </c>
      <c r="O37" s="29">
        <f>'Kalkulace ceny stáží'!O8</f>
        <v>0</v>
      </c>
      <c r="P37" s="30"/>
      <c r="Q37" s="128">
        <f t="shared" si="6"/>
        <v>0</v>
      </c>
      <c r="R37" s="123"/>
      <c r="S37" s="123">
        <f t="shared" si="8"/>
        <v>0</v>
      </c>
      <c r="T37" s="123">
        <f>N37</f>
        <v>0</v>
      </c>
      <c r="U37" s="125"/>
      <c r="V37" s="125"/>
      <c r="W37" s="126"/>
      <c r="X37" s="125"/>
      <c r="Y37" s="125"/>
      <c r="Z37" s="125"/>
      <c r="AA37" s="125"/>
      <c r="AB37" s="125">
        <f t="shared" si="7"/>
        <v>0</v>
      </c>
      <c r="AC37" s="127">
        <f t="shared" si="10"/>
        <v>0</v>
      </c>
      <c r="AD37" s="30"/>
      <c r="AE37" s="96" t="s">
        <v>58</v>
      </c>
    </row>
    <row r="38" spans="2:31" s="20" customFormat="1" ht="30.75" customHeight="1">
      <c r="B38" s="95" t="s">
        <v>45</v>
      </c>
      <c r="C38" s="682" t="s">
        <v>54</v>
      </c>
      <c r="D38" s="682"/>
      <c r="E38" s="682"/>
      <c r="F38" s="682"/>
      <c r="G38" s="682"/>
      <c r="H38" s="28"/>
      <c r="I38" s="28"/>
      <c r="J38" s="681" t="s">
        <v>60</v>
      </c>
      <c r="K38" s="682"/>
      <c r="L38" s="683"/>
      <c r="M38" s="17">
        <v>0</v>
      </c>
      <c r="N38" s="22">
        <f t="shared" si="11"/>
        <v>0</v>
      </c>
      <c r="O38" s="29">
        <f>AE38*N38</f>
        <v>0</v>
      </c>
      <c r="P38" s="30"/>
      <c r="Q38" s="128">
        <f t="shared" si="6"/>
        <v>0</v>
      </c>
      <c r="R38" s="123"/>
      <c r="S38" s="123"/>
      <c r="T38" s="123"/>
      <c r="U38" s="125"/>
      <c r="V38" s="125"/>
      <c r="W38" s="126">
        <f>N38*2</f>
        <v>0</v>
      </c>
      <c r="X38" s="125"/>
      <c r="Y38" s="125"/>
      <c r="Z38" s="125"/>
      <c r="AA38" s="125"/>
      <c r="AB38" s="125"/>
      <c r="AC38" s="127"/>
      <c r="AD38" s="30"/>
      <c r="AE38" s="31">
        <v>7744</v>
      </c>
    </row>
    <row r="39" spans="2:31" s="20" customFormat="1" ht="30.75" customHeight="1">
      <c r="B39" s="95" t="s">
        <v>46</v>
      </c>
      <c r="C39" s="682" t="s">
        <v>55</v>
      </c>
      <c r="D39" s="682"/>
      <c r="E39" s="682"/>
      <c r="F39" s="682"/>
      <c r="G39" s="682"/>
      <c r="H39" s="28"/>
      <c r="I39" s="28"/>
      <c r="J39" s="681" t="s">
        <v>59</v>
      </c>
      <c r="K39" s="682"/>
      <c r="L39" s="683"/>
      <c r="M39" s="17">
        <v>0</v>
      </c>
      <c r="N39" s="22">
        <f t="shared" si="11"/>
        <v>0</v>
      </c>
      <c r="O39" s="29">
        <f>AE39*N39</f>
        <v>0</v>
      </c>
      <c r="P39" s="30"/>
      <c r="Q39" s="128">
        <f t="shared" si="6"/>
        <v>0</v>
      </c>
      <c r="R39" s="123"/>
      <c r="S39" s="123"/>
      <c r="T39" s="123"/>
      <c r="U39" s="125"/>
      <c r="V39" s="125"/>
      <c r="W39" s="126">
        <f>M39</f>
        <v>0</v>
      </c>
      <c r="X39" s="125"/>
      <c r="Y39" s="125"/>
      <c r="Z39" s="125"/>
      <c r="AA39" s="125"/>
      <c r="AB39" s="125"/>
      <c r="AC39" s="127"/>
      <c r="AD39" s="30"/>
      <c r="AE39" s="31">
        <v>3872</v>
      </c>
    </row>
    <row r="40" spans="2:31" s="20" customFormat="1" ht="30.75" customHeight="1">
      <c r="B40" s="95" t="s">
        <v>47</v>
      </c>
      <c r="C40" s="682" t="s">
        <v>56</v>
      </c>
      <c r="D40" s="682"/>
      <c r="E40" s="682"/>
      <c r="F40" s="682"/>
      <c r="G40" s="682"/>
      <c r="H40" s="28"/>
      <c r="I40" s="28"/>
      <c r="J40" s="681" t="s">
        <v>98</v>
      </c>
      <c r="K40" s="682"/>
      <c r="L40" s="683"/>
      <c r="M40" s="17">
        <v>0</v>
      </c>
      <c r="N40" s="22">
        <f t="shared" si="11"/>
        <v>0</v>
      </c>
      <c r="O40" s="29">
        <f>AE40*N40</f>
        <v>0</v>
      </c>
      <c r="P40" s="30"/>
      <c r="Q40" s="128">
        <f t="shared" si="6"/>
        <v>0</v>
      </c>
      <c r="R40" s="123"/>
      <c r="S40" s="123"/>
      <c r="T40" s="123"/>
      <c r="U40" s="125"/>
      <c r="V40" s="125"/>
      <c r="W40" s="126">
        <f>M40</f>
        <v>0</v>
      </c>
      <c r="X40" s="125"/>
      <c r="Y40" s="125"/>
      <c r="Z40" s="125"/>
      <c r="AA40" s="125"/>
      <c r="AB40" s="125"/>
      <c r="AC40" s="127"/>
      <c r="AD40" s="30"/>
      <c r="AE40" s="31">
        <v>7744</v>
      </c>
    </row>
    <row r="41" spans="2:31" s="20" customFormat="1" ht="30.75" customHeight="1" thickBot="1">
      <c r="B41" s="95" t="s">
        <v>74</v>
      </c>
      <c r="C41" s="682" t="s">
        <v>88</v>
      </c>
      <c r="D41" s="682"/>
      <c r="E41" s="682"/>
      <c r="F41" s="682"/>
      <c r="G41" s="682"/>
      <c r="H41" s="28"/>
      <c r="I41" s="28"/>
      <c r="J41" s="681" t="s">
        <v>89</v>
      </c>
      <c r="K41" s="682"/>
      <c r="L41" s="683"/>
      <c r="M41" s="17">
        <v>0</v>
      </c>
      <c r="N41" s="22">
        <f t="shared" si="11"/>
        <v>0</v>
      </c>
      <c r="O41" s="29">
        <f>AE41*N41</f>
        <v>0</v>
      </c>
      <c r="P41" s="30"/>
      <c r="Q41" s="128">
        <f t="shared" si="6"/>
        <v>0</v>
      </c>
      <c r="R41" s="123"/>
      <c r="S41" s="123"/>
      <c r="T41" s="123"/>
      <c r="U41" s="125">
        <f>IF(N41&lt;&gt;0,1,0)</f>
        <v>0</v>
      </c>
      <c r="V41" s="125"/>
      <c r="W41" s="126"/>
      <c r="X41" s="125"/>
      <c r="Y41" s="125"/>
      <c r="Z41" s="125"/>
      <c r="AA41" s="125"/>
      <c r="AB41" s="125">
        <f t="shared" si="7"/>
        <v>0</v>
      </c>
      <c r="AC41" s="127"/>
      <c r="AD41" s="30"/>
      <c r="AE41" s="31">
        <v>18654</v>
      </c>
    </row>
    <row r="42" spans="2:31" s="20" customFormat="1" ht="27" customHeight="1" thickBot="1">
      <c r="B42" s="684" t="s">
        <v>5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48">
        <f>G6-O42</f>
        <v>300000</v>
      </c>
      <c r="O42" s="49">
        <f>SUM(O23:O41)</f>
        <v>0</v>
      </c>
      <c r="P42" s="50">
        <f>IF(SUM($W$23:$W$41)&lt;&gt;0,1,0)</f>
        <v>0</v>
      </c>
      <c r="Q42" s="240" t="s">
        <v>90</v>
      </c>
      <c r="R42" s="241" t="s">
        <v>91</v>
      </c>
      <c r="S42" s="241" t="s">
        <v>92</v>
      </c>
      <c r="T42" s="241" t="s">
        <v>146</v>
      </c>
      <c r="U42" s="241" t="s">
        <v>93</v>
      </c>
      <c r="V42" s="243"/>
      <c r="W42" s="244" t="s">
        <v>145</v>
      </c>
      <c r="X42" s="243"/>
      <c r="Y42" s="243" t="s">
        <v>94</v>
      </c>
      <c r="Z42" s="243" t="s">
        <v>95</v>
      </c>
      <c r="AA42" s="243" t="s">
        <v>96</v>
      </c>
      <c r="AB42" s="245" t="s">
        <v>97</v>
      </c>
      <c r="AC42" s="246" t="s">
        <v>226</v>
      </c>
      <c r="AD42" s="50"/>
      <c r="AE42" s="52" t="str">
        <f>IF(OR(O42&lt;F6,O42&gt;G6),"hodnota není v limitu","zbývá"&amp;" "&amp;$N$42)</f>
        <v>hodnota není v limitu</v>
      </c>
    </row>
    <row r="43" spans="2:31" s="20" customFormat="1" ht="30.75" customHeight="1" thickBot="1">
      <c r="B43" s="58"/>
      <c r="C43" s="60"/>
      <c r="D43" s="60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2"/>
      <c r="P43" s="57"/>
      <c r="Q43" s="134" t="str">
        <f>IF(OR(Q9&lt;&gt;0,Q10&lt;&gt;0,Q11&lt;&gt;0,Q12&lt;&gt;0,Q13&lt;&gt;0,Q14&lt;&gt;0,Q15&lt;&gt;Q18&lt;&gt;0,Q19&lt;&gt;0,Q20&lt;&gt;0,Q21&lt;&gt;0,Q23&lt;&gt;0,Q24&lt;&gt;0,Q25&lt;&gt;0,Q26&lt;&gt;0,Q27&lt;&gt;0,Q28&lt;&gt;0,Q29&lt;&gt;0,Q30&lt;&gt;0,Q31&lt;&gt;0,Q32&lt;&gt;0,Q33&lt;&gt;0,Q34&lt;&gt;0,Q35&lt;&gt;0,Q37&lt;&gt;0,Q38&lt;&gt;0,Q39&lt;&gt;0,Q40&lt;&gt;0,Q41&lt;&gt;0,),"1","0")</f>
        <v>1</v>
      </c>
      <c r="R43" s="135">
        <f>SUM(R23:R41)+SUM(R10:R21)</f>
        <v>0</v>
      </c>
      <c r="S43" s="135">
        <f>SUM(S23:S41)+SUM(S10:S21)</f>
        <v>0</v>
      </c>
      <c r="T43" s="135">
        <f>SUM(T23:T41)+SUM(T10:T21)</f>
        <v>0</v>
      </c>
      <c r="U43" s="135">
        <f>SUM(U23:U41)+SUM(U10:U21)</f>
        <v>0</v>
      </c>
      <c r="V43" s="135"/>
      <c r="W43" s="136">
        <f>SUM(W10:W21)+SUM(W23:W41)</f>
        <v>0</v>
      </c>
      <c r="X43" s="135"/>
      <c r="Y43" s="136"/>
      <c r="Z43" s="136"/>
      <c r="AA43" s="136">
        <f>IF(OR(AA29&lt;&gt;0,AA30&lt;&gt;0,AA31&lt;&gt;0,AA32&lt;&gt;0),"XXX",0)</f>
        <v>0</v>
      </c>
      <c r="AB43" s="136">
        <f>IF(OR(AB10&lt;&gt;0,AB11&lt;&gt;0,AB12&lt;&gt;0,AB13&lt;&gt;0,AB14&lt;&gt;0,AB15&lt;&gt;0,AB16&lt;&gt;0,AB18&lt;&gt;0,AB23&lt;&gt;0,AB24&lt;&gt;0,AB25&lt;&gt;0,AB26&lt;&gt;0,AB27&lt;&gt;0,AB28&lt;&gt;0,AB29&lt;&gt;0,AB30&lt;&gt;0,AB31&lt;&gt;0,AB32&lt;&gt;0,AB33&lt;&gt;0,AB34&lt;&gt;0,AB35&lt;&gt;0,AB34&lt;&gt;0,AB37&lt;&gt;0,AB41&lt;&gt;0,),"XXX",0)</f>
        <v>0</v>
      </c>
      <c r="AC43" s="51">
        <f>SUM(AC23:AC41)+SUM(AC10:AC21)</f>
        <v>0</v>
      </c>
      <c r="AD43" s="139"/>
      <c r="AE43" s="137"/>
    </row>
    <row r="44" spans="2:31" s="20" customFormat="1" ht="19.5" customHeight="1">
      <c r="B44" s="64" t="s">
        <v>6</v>
      </c>
      <c r="C44" s="59"/>
      <c r="D44" s="59"/>
      <c r="E44" s="65">
        <f>O35+O38+O40</f>
        <v>0</v>
      </c>
      <c r="F44" s="60"/>
      <c r="G44" s="59"/>
      <c r="H44" s="59"/>
      <c r="I44" s="61"/>
      <c r="J44" s="59"/>
      <c r="K44" s="59"/>
      <c r="L44" s="59"/>
      <c r="M44" s="59"/>
      <c r="N44" s="59"/>
      <c r="O44" s="62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3"/>
    </row>
    <row r="45" spans="2:31" s="20" customFormat="1" ht="21" customHeight="1">
      <c r="B45" s="627" t="s">
        <v>148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  <c r="U45" s="628"/>
      <c r="V45" s="628"/>
      <c r="W45" s="628"/>
      <c r="X45" s="628"/>
      <c r="Y45" s="628"/>
      <c r="Z45" s="628"/>
      <c r="AA45" s="628"/>
      <c r="AB45" s="628"/>
      <c r="AC45" s="628"/>
      <c r="AD45" s="628"/>
      <c r="AE45" s="629"/>
    </row>
    <row r="46" spans="2:31" s="20" customFormat="1" ht="33" customHeight="1">
      <c r="B46" s="487" t="s">
        <v>17</v>
      </c>
      <c r="C46" s="630" t="s">
        <v>99</v>
      </c>
      <c r="D46" s="631"/>
      <c r="E46" s="631"/>
      <c r="F46" s="631"/>
      <c r="G46" s="631"/>
      <c r="H46" s="631"/>
      <c r="I46" s="632"/>
      <c r="J46" s="66" t="s">
        <v>90</v>
      </c>
      <c r="K46" s="138">
        <v>1</v>
      </c>
      <c r="L46" s="633" t="s">
        <v>220</v>
      </c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/>
      <c r="X46" s="634"/>
      <c r="Y46" s="634"/>
      <c r="Z46" s="634"/>
      <c r="AA46" s="634"/>
      <c r="AB46" s="634"/>
      <c r="AC46" s="634"/>
      <c r="AD46" s="634"/>
      <c r="AE46" s="635"/>
    </row>
    <row r="47" spans="2:31" s="20" customFormat="1" ht="33" customHeight="1">
      <c r="B47" s="646" t="s">
        <v>16</v>
      </c>
      <c r="C47" s="636" t="s">
        <v>0</v>
      </c>
      <c r="D47" s="637"/>
      <c r="E47" s="637"/>
      <c r="F47" s="637"/>
      <c r="G47" s="637"/>
      <c r="H47" s="637"/>
      <c r="I47" s="638"/>
      <c r="J47" s="66" t="s">
        <v>91</v>
      </c>
      <c r="K47" s="67">
        <f>ROUND(R43,2)</f>
        <v>0</v>
      </c>
      <c r="L47" s="639" t="s">
        <v>227</v>
      </c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5"/>
    </row>
    <row r="48" spans="2:31" s="20" customFormat="1" ht="33" customHeight="1">
      <c r="B48" s="647"/>
      <c r="C48" s="636" t="s">
        <v>100</v>
      </c>
      <c r="D48" s="637"/>
      <c r="E48" s="637"/>
      <c r="F48" s="637"/>
      <c r="G48" s="637"/>
      <c r="H48" s="637"/>
      <c r="I48" s="638"/>
      <c r="J48" s="66" t="s">
        <v>92</v>
      </c>
      <c r="K48" s="67">
        <f>ROUND(S43,2)</f>
        <v>0</v>
      </c>
      <c r="L48" s="639" t="s">
        <v>229</v>
      </c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1"/>
    </row>
    <row r="49" spans="2:31" s="20" customFormat="1" ht="48.75" customHeight="1">
      <c r="B49" s="647"/>
      <c r="C49" s="636" t="s">
        <v>2</v>
      </c>
      <c r="D49" s="637"/>
      <c r="E49" s="637"/>
      <c r="F49" s="637"/>
      <c r="G49" s="637"/>
      <c r="H49" s="637"/>
      <c r="I49" s="638"/>
      <c r="J49" s="66" t="s">
        <v>146</v>
      </c>
      <c r="K49" s="67">
        <f>ROUND(T43,2)</f>
        <v>0</v>
      </c>
      <c r="L49" s="639" t="s">
        <v>248</v>
      </c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1"/>
    </row>
    <row r="50" spans="2:31" s="20" customFormat="1" ht="33" customHeight="1">
      <c r="B50" s="647"/>
      <c r="C50" s="636" t="s">
        <v>102</v>
      </c>
      <c r="D50" s="637"/>
      <c r="E50" s="637"/>
      <c r="F50" s="637"/>
      <c r="G50" s="637"/>
      <c r="H50" s="637"/>
      <c r="I50" s="638"/>
      <c r="J50" s="66" t="s">
        <v>93</v>
      </c>
      <c r="K50" s="67">
        <f>U43</f>
        <v>0</v>
      </c>
      <c r="L50" s="642" t="s">
        <v>31</v>
      </c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1"/>
    </row>
    <row r="51" spans="2:31" s="20" customFormat="1" ht="31.5" customHeight="1">
      <c r="B51" s="648"/>
      <c r="C51" s="643" t="s">
        <v>103</v>
      </c>
      <c r="D51" s="644"/>
      <c r="E51" s="644"/>
      <c r="F51" s="644"/>
      <c r="G51" s="644"/>
      <c r="H51" s="644"/>
      <c r="I51" s="645"/>
      <c r="J51" s="66" t="s">
        <v>145</v>
      </c>
      <c r="K51" s="67">
        <f>W43</f>
        <v>0</v>
      </c>
      <c r="L51" s="642" t="s">
        <v>31</v>
      </c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1"/>
    </row>
    <row r="52" spans="2:31" s="20" customFormat="1" ht="21" customHeight="1">
      <c r="B52" s="627" t="s">
        <v>228</v>
      </c>
      <c r="C52" s="628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628"/>
      <c r="S52" s="628"/>
      <c r="T52" s="628"/>
      <c r="U52" s="628"/>
      <c r="V52" s="628"/>
      <c r="W52" s="628"/>
      <c r="X52" s="628"/>
      <c r="Y52" s="628"/>
      <c r="Z52" s="628"/>
      <c r="AA52" s="628"/>
      <c r="AB52" s="628"/>
      <c r="AC52" s="628"/>
      <c r="AD52" s="628"/>
      <c r="AE52" s="629"/>
    </row>
    <row r="53" spans="2:43" s="20" customFormat="1" ht="37.5" customHeight="1">
      <c r="B53" s="646" t="s">
        <v>16</v>
      </c>
      <c r="C53" s="636" t="s">
        <v>104</v>
      </c>
      <c r="D53" s="637"/>
      <c r="E53" s="637"/>
      <c r="F53" s="637"/>
      <c r="G53" s="637"/>
      <c r="H53" s="637"/>
      <c r="I53" s="638"/>
      <c r="J53" s="66" t="s">
        <v>94</v>
      </c>
      <c r="K53" s="67">
        <v>0</v>
      </c>
      <c r="L53" s="639" t="s">
        <v>139</v>
      </c>
      <c r="M53" s="634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  <c r="AB53" s="634"/>
      <c r="AC53" s="634"/>
      <c r="AD53" s="634"/>
      <c r="AE53" s="635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</row>
    <row r="54" spans="2:43" s="20" customFormat="1" ht="37.5" customHeight="1">
      <c r="B54" s="647"/>
      <c r="C54" s="636" t="s">
        <v>105</v>
      </c>
      <c r="D54" s="637"/>
      <c r="E54" s="637"/>
      <c r="F54" s="637"/>
      <c r="G54" s="637"/>
      <c r="H54" s="637"/>
      <c r="I54" s="638"/>
      <c r="J54" s="66" t="s">
        <v>95</v>
      </c>
      <c r="K54" s="89">
        <f>K53</f>
        <v>0</v>
      </c>
      <c r="L54" s="642" t="s">
        <v>140</v>
      </c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4"/>
      <c r="AE54" s="635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</row>
    <row r="55" spans="2:43" s="20" customFormat="1" ht="37.5" customHeight="1">
      <c r="B55" s="647"/>
      <c r="C55" s="636" t="s">
        <v>106</v>
      </c>
      <c r="D55" s="637"/>
      <c r="E55" s="637"/>
      <c r="F55" s="637"/>
      <c r="G55" s="637"/>
      <c r="H55" s="637"/>
      <c r="I55" s="638"/>
      <c r="J55" s="66" t="s">
        <v>96</v>
      </c>
      <c r="K55" s="89">
        <f>IF(AA43="XXX","V žádosti uveďte počet dětí/žáků, kteří se zůčastní projektové výuky",0)</f>
        <v>0</v>
      </c>
      <c r="L55" s="639" t="s">
        <v>238</v>
      </c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0"/>
      <c r="AC55" s="640"/>
      <c r="AD55" s="640"/>
      <c r="AE55" s="641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</row>
    <row r="56" spans="2:43" s="20" customFormat="1" ht="37.5" customHeight="1">
      <c r="B56" s="647"/>
      <c r="C56" s="636" t="s">
        <v>144</v>
      </c>
      <c r="D56" s="637"/>
      <c r="E56" s="637"/>
      <c r="F56" s="637"/>
      <c r="G56" s="637"/>
      <c r="H56" s="637"/>
      <c r="I56" s="638"/>
      <c r="J56" s="66" t="s">
        <v>97</v>
      </c>
      <c r="K56" s="89">
        <f>IF(AB43="XXX","V žádosti uveďte počet podpořených dětí/žáků se SVP",0)</f>
        <v>0</v>
      </c>
      <c r="L56" s="639" t="s">
        <v>240</v>
      </c>
      <c r="M56" s="640"/>
      <c r="N56" s="640"/>
      <c r="O56" s="640"/>
      <c r="P56" s="640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0"/>
      <c r="AC56" s="640"/>
      <c r="AD56" s="640"/>
      <c r="AE56" s="641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</row>
    <row r="57" spans="2:31" s="20" customFormat="1" ht="37.5" customHeight="1" thickBot="1">
      <c r="B57" s="649"/>
      <c r="C57" s="650" t="s">
        <v>1</v>
      </c>
      <c r="D57" s="651"/>
      <c r="E57" s="651"/>
      <c r="F57" s="651"/>
      <c r="G57" s="651"/>
      <c r="H57" s="651"/>
      <c r="I57" s="652"/>
      <c r="J57" s="69" t="s">
        <v>226</v>
      </c>
      <c r="K57" s="70">
        <f>FLOOR(AC43,1)</f>
        <v>0</v>
      </c>
      <c r="L57" s="653" t="s">
        <v>30</v>
      </c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  <c r="AC57" s="654"/>
      <c r="AD57" s="654"/>
      <c r="AE57" s="655"/>
    </row>
    <row r="58" spans="2:43" s="20" customFormat="1" ht="14.25">
      <c r="B58" s="58"/>
      <c r="C58" s="71"/>
      <c r="D58" s="59"/>
      <c r="E58" s="60"/>
      <c r="F58" s="60"/>
      <c r="G58" s="59"/>
      <c r="H58" s="59"/>
      <c r="I58" s="59"/>
      <c r="J58" s="61"/>
      <c r="K58" s="61"/>
      <c r="L58" s="61"/>
      <c r="M58" s="59"/>
      <c r="N58" s="59"/>
      <c r="O58" s="62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3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</row>
    <row r="59" spans="2:31" s="20" customFormat="1" ht="23.25" customHeight="1" hidden="1">
      <c r="B59" s="686" t="s">
        <v>151</v>
      </c>
      <c r="C59" s="693"/>
      <c r="D59" s="693"/>
      <c r="E59" s="693"/>
      <c r="F59" s="693"/>
      <c r="G59" s="693"/>
      <c r="H59" s="693"/>
      <c r="I59" s="694"/>
      <c r="J59" s="217" t="s">
        <v>150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63"/>
    </row>
    <row r="60" spans="2:31" s="20" customFormat="1" ht="24" customHeight="1" hidden="1" thickBot="1">
      <c r="B60" s="695"/>
      <c r="C60" s="696"/>
      <c r="D60" s="696"/>
      <c r="E60" s="696"/>
      <c r="F60" s="696"/>
      <c r="G60" s="696"/>
      <c r="H60" s="696"/>
      <c r="I60" s="697"/>
      <c r="J60" s="218">
        <v>1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63"/>
    </row>
    <row r="61" spans="2:31" s="20" customFormat="1" ht="14.25">
      <c r="B61" s="58"/>
      <c r="C61" s="59"/>
      <c r="D61" s="59"/>
      <c r="E61" s="59"/>
      <c r="F61" s="59"/>
      <c r="G61" s="59"/>
      <c r="H61" s="59"/>
      <c r="I61" s="61"/>
      <c r="J61" s="59"/>
      <c r="K61" s="59"/>
      <c r="L61" s="59"/>
      <c r="M61" s="59"/>
      <c r="N61" s="59"/>
      <c r="O61" s="62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63"/>
    </row>
    <row r="62" spans="2:31" s="33" customFormat="1" ht="15" thickBot="1">
      <c r="B62" s="99"/>
      <c r="C62" s="100"/>
      <c r="D62" s="100"/>
      <c r="E62" s="100"/>
      <c r="F62" s="100"/>
      <c r="G62" s="100"/>
      <c r="H62" s="100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2"/>
    </row>
    <row r="63" ht="14.25"/>
    <row r="64" ht="14.25"/>
    <row r="65" ht="14.25"/>
    <row r="66" ht="14.25"/>
    <row r="67" ht="14.25"/>
  </sheetData>
  <sheetProtection password="96E3" sheet="1" objects="1" scenarios="1"/>
  <mergeCells count="113">
    <mergeCell ref="C36:G36"/>
    <mergeCell ref="J36:L36"/>
    <mergeCell ref="J20:L20"/>
    <mergeCell ref="J39:L39"/>
    <mergeCell ref="J34:L34"/>
    <mergeCell ref="J26:L26"/>
    <mergeCell ref="C31:G31"/>
    <mergeCell ref="J31:L31"/>
    <mergeCell ref="J2:L7"/>
    <mergeCell ref="C33:G33"/>
    <mergeCell ref="C34:G34"/>
    <mergeCell ref="C35:G35"/>
    <mergeCell ref="C3:G3"/>
    <mergeCell ref="B8:M8"/>
    <mergeCell ref="B9:M9"/>
    <mergeCell ref="J11:L11"/>
    <mergeCell ref="C29:G29"/>
    <mergeCell ref="J29:L29"/>
    <mergeCell ref="L48:AE48"/>
    <mergeCell ref="C41:G41"/>
    <mergeCell ref="J41:L41"/>
    <mergeCell ref="B42:M42"/>
    <mergeCell ref="J40:L40"/>
    <mergeCell ref="C40:G40"/>
    <mergeCell ref="C46:I46"/>
    <mergeCell ref="L47:AE47"/>
    <mergeCell ref="L46:AE46"/>
    <mergeCell ref="J14:L14"/>
    <mergeCell ref="J13:L13"/>
    <mergeCell ref="J23:L23"/>
    <mergeCell ref="B22:M22"/>
    <mergeCell ref="J18:L18"/>
    <mergeCell ref="C25:G25"/>
    <mergeCell ref="J19:L19"/>
    <mergeCell ref="C17:G17"/>
    <mergeCell ref="J17:L17"/>
    <mergeCell ref="C32:G32"/>
    <mergeCell ref="J32:L32"/>
    <mergeCell ref="J25:L25"/>
    <mergeCell ref="C30:G30"/>
    <mergeCell ref="C28:G28"/>
    <mergeCell ref="J28:L28"/>
    <mergeCell ref="C27:G27"/>
    <mergeCell ref="J27:L27"/>
    <mergeCell ref="C26:G26"/>
    <mergeCell ref="AB2:AB5"/>
    <mergeCell ref="AA2:AA5"/>
    <mergeCell ref="AE2:AE7"/>
    <mergeCell ref="C23:G23"/>
    <mergeCell ref="C24:G24"/>
    <mergeCell ref="C21:G21"/>
    <mergeCell ref="C20:G20"/>
    <mergeCell ref="C19:G19"/>
    <mergeCell ref="C18:G18"/>
    <mergeCell ref="M2:M7"/>
    <mergeCell ref="R2:R5"/>
    <mergeCell ref="Q2:Q5"/>
    <mergeCell ref="C11:G11"/>
    <mergeCell ref="C16:G16"/>
    <mergeCell ref="C15:G15"/>
    <mergeCell ref="C14:G14"/>
    <mergeCell ref="C13:G13"/>
    <mergeCell ref="C12:G12"/>
    <mergeCell ref="O2:O7"/>
    <mergeCell ref="J10:L10"/>
    <mergeCell ref="Y2:Y5"/>
    <mergeCell ref="W2:W5"/>
    <mergeCell ref="T2:T5"/>
    <mergeCell ref="R6:AC6"/>
    <mergeCell ref="X2:X5"/>
    <mergeCell ref="Z2:Z5"/>
    <mergeCell ref="V2:V5"/>
    <mergeCell ref="U2:U5"/>
    <mergeCell ref="AC2:AC5"/>
    <mergeCell ref="S2:S5"/>
    <mergeCell ref="B1:D1"/>
    <mergeCell ref="B45:AE45"/>
    <mergeCell ref="L53:AE53"/>
    <mergeCell ref="L54:AE54"/>
    <mergeCell ref="L55:AE55"/>
    <mergeCell ref="L56:AE56"/>
    <mergeCell ref="C37:G37"/>
    <mergeCell ref="C38:G38"/>
    <mergeCell ref="C39:G39"/>
    <mergeCell ref="C10:G10"/>
    <mergeCell ref="J38:L38"/>
    <mergeCell ref="J37:L37"/>
    <mergeCell ref="J35:L35"/>
    <mergeCell ref="J12:L12"/>
    <mergeCell ref="J16:L16"/>
    <mergeCell ref="J15:L15"/>
    <mergeCell ref="J30:L30"/>
    <mergeCell ref="J24:L24"/>
    <mergeCell ref="J33:L33"/>
    <mergeCell ref="J21:L21"/>
    <mergeCell ref="B59:I60"/>
    <mergeCell ref="B53:B57"/>
    <mergeCell ref="B47:B51"/>
    <mergeCell ref="L57:AE57"/>
    <mergeCell ref="L51:AE51"/>
    <mergeCell ref="B52:AE52"/>
    <mergeCell ref="C48:I48"/>
    <mergeCell ref="C47:I47"/>
    <mergeCell ref="C49:I49"/>
    <mergeCell ref="L49:AE49"/>
    <mergeCell ref="C50:I50"/>
    <mergeCell ref="L50:AE50"/>
    <mergeCell ref="C57:I57"/>
    <mergeCell ref="C56:I56"/>
    <mergeCell ref="C55:I55"/>
    <mergeCell ref="C54:I54"/>
    <mergeCell ref="C53:I53"/>
    <mergeCell ref="C51:I51"/>
  </mergeCells>
  <conditionalFormatting sqref="J10:K10">
    <cfRule type="cellIs" priority="389" dxfId="0" operator="lessThan">
      <formula>0</formula>
    </cfRule>
    <cfRule type="cellIs" priority="390" dxfId="0" operator="between">
      <formula>1</formula>
      <formula>11</formula>
    </cfRule>
    <cfRule type="expression" priority="406" dxfId="0">
      <formula>' MŠ + ZŠ '!#REF!=FALSE</formula>
    </cfRule>
  </conditionalFormatting>
  <conditionalFormatting sqref="R60 U60 W60 K60:L60">
    <cfRule type="cellIs" priority="403" dxfId="153" operator="greaterThan">
      <formula>0</formula>
    </cfRule>
  </conditionalFormatting>
  <conditionalFormatting sqref="J11:K11 J23:K30 J41:K41 J32:K35 J37:K39">
    <cfRule type="expression" priority="346" dxfId="0">
      <formula>' MŠ + ZŠ '!#REF!=FALSE</formula>
    </cfRule>
    <cfRule type="cellIs" priority="387" dxfId="0" operator="lessThan">
      <formula>0</formula>
    </cfRule>
    <cfRule type="cellIs" priority="388" dxfId="0" operator="between">
      <formula>1</formula>
      <formula>11</formula>
    </cfRule>
  </conditionalFormatting>
  <conditionalFormatting sqref="O22 O8">
    <cfRule type="expression" priority="565" dxfId="0" stopIfTrue="1">
      <formula>$O$22&gt;$G$5</formula>
    </cfRule>
    <cfRule type="expression" priority="566" dxfId="0" stopIfTrue="1">
      <formula>$O$22&lt;$F$5</formula>
    </cfRule>
    <cfRule type="expression" priority="567" dxfId="157">
      <formula>$O$22&gt;((($G$5-$F$5)/10*9)+$F$5)</formula>
    </cfRule>
    <cfRule type="expression" priority="568" dxfId="247">
      <formula>$O$22&gt;$F$5</formula>
    </cfRule>
  </conditionalFormatting>
  <conditionalFormatting sqref="O42 O9">
    <cfRule type="expression" priority="569" dxfId="0" stopIfTrue="1">
      <formula>$O$42&gt;$G$6</formula>
    </cfRule>
    <cfRule type="expression" priority="570" dxfId="0" stopIfTrue="1">
      <formula>$O$42&lt;$F$6</formula>
    </cfRule>
    <cfRule type="expression" priority="571" dxfId="157">
      <formula>$O$42&gt;((($G$6-$F$6)/10*9)+$F$6)</formula>
    </cfRule>
    <cfRule type="expression" priority="572" dxfId="247">
      <formula>$O$42&gt;$F$6</formula>
    </cfRule>
  </conditionalFormatting>
  <conditionalFormatting sqref="D5:D6">
    <cfRule type="cellIs" priority="418" dxfId="0" operator="lessThan" stopIfTrue="1">
      <formula>0</formula>
    </cfRule>
    <cfRule type="cellIs" priority="419" dxfId="155" operator="greaterThan">
      <formula>2000</formula>
    </cfRule>
  </conditionalFormatting>
  <conditionalFormatting sqref="L59">
    <cfRule type="expression" priority="582" dxfId="153">
      <formula>$L$60&gt;0</formula>
    </cfRule>
  </conditionalFormatting>
  <conditionalFormatting sqref="K59">
    <cfRule type="expression" priority="585" dxfId="153">
      <formula>$K$60&gt;0</formula>
    </cfRule>
  </conditionalFormatting>
  <conditionalFormatting sqref="J12:K12">
    <cfRule type="expression" priority="237" dxfId="0">
      <formula>' MŠ + ZŠ '!#REF!=FALSE</formula>
    </cfRule>
    <cfRule type="cellIs" priority="238" dxfId="0" operator="lessThan">
      <formula>0</formula>
    </cfRule>
    <cfRule type="cellIs" priority="239" dxfId="0" operator="between">
      <formula>1</formula>
      <formula>11</formula>
    </cfRule>
  </conditionalFormatting>
  <conditionalFormatting sqref="J13:K13">
    <cfRule type="expression" priority="234" dxfId="0">
      <formula>' MŠ + ZŠ '!#REF!=FALSE</formula>
    </cfRule>
    <cfRule type="cellIs" priority="235" dxfId="0" operator="lessThan">
      <formula>0</formula>
    </cfRule>
    <cfRule type="cellIs" priority="236" dxfId="0" operator="between">
      <formula>1</formula>
      <formula>11</formula>
    </cfRule>
  </conditionalFormatting>
  <conditionalFormatting sqref="J14:K14">
    <cfRule type="expression" priority="231" dxfId="0">
      <formula>' MŠ + ZŠ '!#REF!=FALSE</formula>
    </cfRule>
    <cfRule type="cellIs" priority="232" dxfId="0" operator="lessThan">
      <formula>0</formula>
    </cfRule>
    <cfRule type="cellIs" priority="233" dxfId="0" operator="between">
      <formula>1</formula>
      <formula>11</formula>
    </cfRule>
  </conditionalFormatting>
  <conditionalFormatting sqref="J15:K15">
    <cfRule type="expression" priority="228" dxfId="0">
      <formula>' MŠ + ZŠ '!#REF!=FALSE</formula>
    </cfRule>
    <cfRule type="cellIs" priority="229" dxfId="0" operator="lessThan">
      <formula>0</formula>
    </cfRule>
    <cfRule type="cellIs" priority="230" dxfId="0" operator="between">
      <formula>1</formula>
      <formula>11</formula>
    </cfRule>
  </conditionalFormatting>
  <conditionalFormatting sqref="J18:K18">
    <cfRule type="expression" priority="222" dxfId="0">
      <formula>' MŠ + ZŠ '!#REF!=FALSE</formula>
    </cfRule>
    <cfRule type="cellIs" priority="223" dxfId="0" operator="lessThan">
      <formula>0</formula>
    </cfRule>
    <cfRule type="cellIs" priority="224" dxfId="0" operator="between">
      <formula>1</formula>
      <formula>11</formula>
    </cfRule>
  </conditionalFormatting>
  <conditionalFormatting sqref="J19:K19">
    <cfRule type="expression" priority="219" dxfId="0">
      <formula>' MŠ + ZŠ '!#REF!=FALSE</formula>
    </cfRule>
    <cfRule type="cellIs" priority="220" dxfId="0" operator="lessThan">
      <formula>0</formula>
    </cfRule>
    <cfRule type="cellIs" priority="221" dxfId="0" operator="between">
      <formula>1</formula>
      <formula>11</formula>
    </cfRule>
  </conditionalFormatting>
  <conditionalFormatting sqref="J20:K20">
    <cfRule type="expression" priority="216" dxfId="0">
      <formula>' MŠ + ZŠ '!#REF!=FALSE</formula>
    </cfRule>
    <cfRule type="cellIs" priority="217" dxfId="0" operator="lessThan">
      <formula>0</formula>
    </cfRule>
    <cfRule type="cellIs" priority="218" dxfId="0" operator="between">
      <formula>1</formula>
      <formula>11</formula>
    </cfRule>
  </conditionalFormatting>
  <conditionalFormatting sqref="J16:K16">
    <cfRule type="expression" priority="210" dxfId="0">
      <formula>' MŠ + ZŠ '!#REF!=FALSE</formula>
    </cfRule>
    <cfRule type="cellIs" priority="211" dxfId="0" operator="lessThan">
      <formula>0</formula>
    </cfRule>
    <cfRule type="cellIs" priority="212" dxfId="0" operator="between">
      <formula>1</formula>
      <formula>11</formula>
    </cfRule>
  </conditionalFormatting>
  <conditionalFormatting sqref="J31:K31">
    <cfRule type="expression" priority="43" dxfId="0">
      <formula>' MŠ + ZŠ '!#REF!=FALSE</formula>
    </cfRule>
    <cfRule type="cellIs" priority="44" dxfId="0" operator="lessThan">
      <formula>0</formula>
    </cfRule>
    <cfRule type="cellIs" priority="45" dxfId="0" operator="between">
      <formula>1</formula>
      <formula>11</formula>
    </cfRule>
  </conditionalFormatting>
  <conditionalFormatting sqref="J40:K40">
    <cfRule type="expression" priority="37" dxfId="0">
      <formula>' MŠ + ZŠ '!#REF!=FALSE</formula>
    </cfRule>
    <cfRule type="cellIs" priority="38" dxfId="0" operator="lessThan">
      <formula>0</formula>
    </cfRule>
    <cfRule type="cellIs" priority="39" dxfId="0" operator="between">
      <formula>1</formula>
      <formula>11</formula>
    </cfRule>
  </conditionalFormatting>
  <conditionalFormatting sqref="J21:K21">
    <cfRule type="expression" priority="34" dxfId="0">
      <formula>' MŠ + ZŠ '!#REF!=FALSE</formula>
    </cfRule>
    <cfRule type="cellIs" priority="35" dxfId="0" operator="lessThan">
      <formula>0</formula>
    </cfRule>
    <cfRule type="cellIs" priority="36" dxfId="0" operator="between">
      <formula>1</formula>
      <formula>11</formula>
    </cfRule>
  </conditionalFormatting>
  <conditionalFormatting sqref="D5">
    <cfRule type="expression" priority="627" dxfId="0">
      <formula>$N$7=1</formula>
    </cfRule>
    <cfRule type="expression" priority="628" dxfId="0" stopIfTrue="1">
      <formula>' MŠ + ZŠ '!#REF!=FALSE</formula>
    </cfRule>
  </conditionalFormatting>
  <conditionalFormatting sqref="M38">
    <cfRule type="expression" priority="18" dxfId="0">
      <formula>$M$38&lt;1</formula>
    </cfRule>
  </conditionalFormatting>
  <conditionalFormatting sqref="M19">
    <cfRule type="expression" priority="17" dxfId="0">
      <formula>$M$19&lt;1</formula>
    </cfRule>
  </conditionalFormatting>
  <conditionalFormatting sqref="M39:M40">
    <cfRule type="expression" priority="15" dxfId="0">
      <formula>$M$39+$M$40&lt;1</formula>
    </cfRule>
  </conditionalFormatting>
  <conditionalFormatting sqref="M20:M21">
    <cfRule type="expression" priority="639" dxfId="0">
      <formula>$M$20+$M$21&lt;1</formula>
    </cfRule>
  </conditionalFormatting>
  <conditionalFormatting sqref="M29:M31">
    <cfRule type="expression" priority="647" dxfId="0">
      <formula>$M$29+$M$30+$M$31+$M$32&lt;1</formula>
    </cfRule>
  </conditionalFormatting>
  <conditionalFormatting sqref="M32">
    <cfRule type="expression" priority="11" dxfId="0">
      <formula>$M$29+$M$30+$M$31+$M$32&lt;1</formula>
    </cfRule>
  </conditionalFormatting>
  <conditionalFormatting sqref="M31">
    <cfRule type="expression" priority="10" dxfId="0">
      <formula>IF($M$31&lt;2,$M$31&gt;0)</formula>
    </cfRule>
  </conditionalFormatting>
  <conditionalFormatting sqref="D6">
    <cfRule type="expression" priority="662" dxfId="0">
      <formula>' MŠ + ZŠ '!#REF!=FALSE</formula>
    </cfRule>
    <cfRule type="expression" priority="663" dxfId="0">
      <formula>' MŠ + ZŠ '!#REF!=1</formula>
    </cfRule>
  </conditionalFormatting>
  <conditionalFormatting sqref="J17:K17">
    <cfRule type="expression" priority="7" dxfId="0">
      <formula>' MŠ + ZŠ '!#REF!=FALSE</formula>
    </cfRule>
    <cfRule type="cellIs" priority="8" dxfId="0" operator="lessThan">
      <formula>0</formula>
    </cfRule>
    <cfRule type="cellIs" priority="9" dxfId="0" operator="between">
      <formula>1</formula>
      <formula>11</formula>
    </cfRule>
  </conditionalFormatting>
  <conditionalFormatting sqref="J36:K36">
    <cfRule type="expression" priority="1" dxfId="0">
      <formula>' MŠ + ZŠ '!#REF!=FALSE</formula>
    </cfRule>
    <cfRule type="cellIs" priority="2" dxfId="0" operator="lessThan">
      <formula>0</formula>
    </cfRule>
    <cfRule type="cellIs" priority="3" dxfId="0" operator="between">
      <formula>1</formula>
      <formula>11</formula>
    </cfRule>
  </conditionalFormatting>
  <dataValidations count="3">
    <dataValidation type="list" allowBlank="1" showInputMessage="1" showErrorMessage="1" sqref="E6">
      <formula1>"Ano,Ne"</formula1>
    </dataValidation>
    <dataValidation type="whole" allowBlank="1" showInputMessage="1" showErrorMessage="1" sqref="M19:M21 M10:M17 M23:M41">
      <formula1>0</formula1>
      <formula2>999999</formula2>
    </dataValidation>
    <dataValidation type="whole" allowBlank="1" showInputMessage="1" showErrorMessage="1" sqref="M18">
      <formula1>0</formula1>
      <formula2>99999</formula2>
    </dataValidation>
  </dataValidations>
  <hyperlinks>
    <hyperlink ref="B1:D1" location="'Hlavní strana'!A1" display="zpět na hlavní stranu"/>
  </hyperlinks>
  <printOptions/>
  <pageMargins left="0.31496062992125984" right="0.31496062992125984" top="0.3937007874015748" bottom="0.1968503937007874" header="0.31496062992125984" footer="0.31496062992125984"/>
  <pageSetup fitToHeight="0" fitToWidth="1" horizontalDpi="600" verticalDpi="600" orientation="landscape" paperSize="9" scale="64" r:id="rId1"/>
  <rowBreaks count="1" manualBreakCount="1">
    <brk id="22" min="1" max="29" man="1"/>
  </rowBreaks>
  <ignoredErrors>
    <ignoredError sqref="N22:O22 W19 O18 O37" formula="1"/>
    <ignoredError sqref="B36:B41 J46:J47 J50 U8:U9 U22 Q22:S22 Q8:S9 Y42 Q42:W42 B10:B21 B23:B35" twoDigitTextYear="1"/>
    <ignoredError sqref="K5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I272"/>
  <sheetViews>
    <sheetView zoomScale="85" zoomScaleNormal="85" zoomScalePageLayoutView="0" workbookViewId="0" topLeftCell="A1">
      <selection activeCell="C12" sqref="C12"/>
    </sheetView>
  </sheetViews>
  <sheetFormatPr defaultColWidth="0" defaultRowHeight="15" zeroHeight="1"/>
  <cols>
    <col min="1" max="1" width="2.421875" style="32" customWidth="1"/>
    <col min="2" max="2" width="13.421875" style="261" customWidth="1"/>
    <col min="3" max="3" width="9.421875" style="261" customWidth="1"/>
    <col min="4" max="4" width="8.8515625" style="261" hidden="1" customWidth="1"/>
    <col min="5" max="5" width="9.421875" style="261" hidden="1" customWidth="1"/>
    <col min="6" max="6" width="10.140625" style="261" hidden="1" customWidth="1"/>
    <col min="7" max="7" width="16.7109375" style="331" customWidth="1"/>
    <col min="8" max="8" width="4.28125" style="261" customWidth="1"/>
    <col min="9" max="9" width="67.28125" style="261" customWidth="1"/>
    <col min="10" max="10" width="16.140625" style="331" customWidth="1"/>
    <col min="11" max="11" width="5.140625" style="261" customWidth="1"/>
    <col min="12" max="12" width="39.421875" style="261" customWidth="1"/>
    <col min="13" max="13" width="19.00390625" style="331" customWidth="1"/>
    <col min="14" max="14" width="4.7109375" style="261" customWidth="1"/>
    <col min="15" max="15" width="19.28125" style="331" customWidth="1"/>
    <col min="16" max="16" width="6.57421875" style="258" customWidth="1"/>
    <col min="17" max="17" width="9.8515625" style="261" hidden="1" customWidth="1"/>
    <col min="18" max="18" width="47.00390625" style="261" hidden="1" customWidth="1"/>
    <col min="19" max="19" width="27.140625" style="261" hidden="1" customWidth="1"/>
    <col min="20" max="61" width="9.140625" style="258" hidden="1" customWidth="1"/>
    <col min="62" max="16384" width="9.140625" style="261" hidden="1" customWidth="1"/>
  </cols>
  <sheetData>
    <row r="1" spans="1:15" s="258" customFormat="1" ht="15.75" thickBot="1">
      <c r="A1" s="32"/>
      <c r="B1" s="766" t="s">
        <v>28</v>
      </c>
      <c r="C1" s="767"/>
      <c r="D1" s="767"/>
      <c r="E1" s="767"/>
      <c r="F1" s="767"/>
      <c r="G1" s="767"/>
      <c r="H1" s="768"/>
      <c r="J1" s="259"/>
      <c r="M1" s="259"/>
      <c r="O1" s="259"/>
    </row>
    <row r="2" spans="2:19" ht="34.5" customHeight="1">
      <c r="B2" s="105"/>
      <c r="C2" s="103"/>
      <c r="D2" s="103"/>
      <c r="E2" s="103"/>
      <c r="F2" s="103"/>
      <c r="G2" s="104"/>
      <c r="H2" s="104"/>
      <c r="I2" s="750" t="s">
        <v>221</v>
      </c>
      <c r="J2" s="751"/>
      <c r="K2" s="751"/>
      <c r="L2" s="751"/>
      <c r="M2" s="751"/>
      <c r="N2" s="751"/>
      <c r="O2" s="752"/>
      <c r="P2" s="504"/>
      <c r="Q2" s="260"/>
      <c r="R2" s="260"/>
      <c r="S2" s="260"/>
    </row>
    <row r="3" spans="2:19" ht="92.25" customHeight="1">
      <c r="B3" s="153"/>
      <c r="C3" s="167"/>
      <c r="D3" s="167"/>
      <c r="E3" s="167"/>
      <c r="F3" s="167"/>
      <c r="G3" s="167" t="s">
        <v>131</v>
      </c>
      <c r="H3" s="168"/>
      <c r="I3" s="753"/>
      <c r="J3" s="753"/>
      <c r="K3" s="753"/>
      <c r="L3" s="753"/>
      <c r="M3" s="753"/>
      <c r="N3" s="753"/>
      <c r="O3" s="754"/>
      <c r="P3" s="504"/>
      <c r="Q3" s="260"/>
      <c r="R3" s="260"/>
      <c r="S3" s="260"/>
    </row>
    <row r="4" spans="2:19" ht="19.5" customHeight="1">
      <c r="B4" s="153"/>
      <c r="C4" s="167"/>
      <c r="D4" s="167"/>
      <c r="E4" s="167"/>
      <c r="F4" s="167"/>
      <c r="G4" s="167"/>
      <c r="H4" s="167"/>
      <c r="I4" s="760" t="s">
        <v>164</v>
      </c>
      <c r="J4" s="760"/>
      <c r="K4" s="760"/>
      <c r="L4" s="760"/>
      <c r="M4" s="760"/>
      <c r="N4" s="760"/>
      <c r="O4" s="761"/>
      <c r="P4" s="504"/>
      <c r="Q4" s="260"/>
      <c r="R4" s="260"/>
      <c r="S4" s="260"/>
    </row>
    <row r="5" spans="2:19" ht="54" customHeight="1">
      <c r="B5" s="231"/>
      <c r="C5" s="236"/>
      <c r="D5" s="236"/>
      <c r="E5" s="236"/>
      <c r="F5" s="236"/>
      <c r="G5" s="236"/>
      <c r="H5" s="236"/>
      <c r="I5" s="755" t="s">
        <v>230</v>
      </c>
      <c r="J5" s="755"/>
      <c r="K5" s="755"/>
      <c r="L5" s="755"/>
      <c r="M5" s="755"/>
      <c r="N5" s="755"/>
      <c r="O5" s="756"/>
      <c r="P5" s="504"/>
      <c r="Q5" s="260"/>
      <c r="R5" s="260"/>
      <c r="S5" s="260"/>
    </row>
    <row r="6" spans="2:19" ht="55.5" customHeight="1" thickBot="1">
      <c r="B6" s="757" t="s">
        <v>236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9"/>
      <c r="P6" s="504"/>
      <c r="Q6" s="260"/>
      <c r="R6" s="260"/>
      <c r="S6" s="260"/>
    </row>
    <row r="7" spans="2:19" s="20" customFormat="1" ht="27" customHeight="1" thickBot="1">
      <c r="B7" s="151" t="s">
        <v>129</v>
      </c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151"/>
      <c r="O7" s="112">
        <f>O23</f>
        <v>0</v>
      </c>
      <c r="P7" s="505"/>
      <c r="Q7" s="170"/>
      <c r="R7" s="170"/>
      <c r="S7" s="170"/>
    </row>
    <row r="8" spans="2:19" s="20" customFormat="1" ht="27" customHeight="1" thickBot="1">
      <c r="B8" s="110" t="s">
        <v>245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52"/>
      <c r="O8" s="113">
        <f>O37</f>
        <v>0</v>
      </c>
      <c r="P8" s="505"/>
      <c r="Q8" s="170"/>
      <c r="R8" s="170"/>
      <c r="S8" s="170"/>
    </row>
    <row r="9" spans="2:19" s="20" customFormat="1" ht="27" customHeight="1" thickBot="1">
      <c r="B9" s="232" t="s">
        <v>246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4"/>
      <c r="O9" s="235">
        <f>O23+O37</f>
        <v>0</v>
      </c>
      <c r="P9" s="505"/>
      <c r="Q9" s="170"/>
      <c r="R9" s="170"/>
      <c r="S9" s="170"/>
    </row>
    <row r="10" spans="1:19" ht="15" customHeight="1">
      <c r="A10" s="33"/>
      <c r="B10" s="723" t="s">
        <v>128</v>
      </c>
      <c r="C10" s="724"/>
      <c r="D10" s="262"/>
      <c r="E10" s="744" t="s">
        <v>133</v>
      </c>
      <c r="F10" s="745"/>
      <c r="G10" s="746"/>
      <c r="H10" s="733" t="s">
        <v>134</v>
      </c>
      <c r="I10" s="734"/>
      <c r="J10" s="734"/>
      <c r="K10" s="734"/>
      <c r="L10" s="734"/>
      <c r="M10" s="735"/>
      <c r="N10" s="740" t="s">
        <v>137</v>
      </c>
      <c r="O10" s="741"/>
      <c r="P10" s="504"/>
      <c r="Q10" s="263"/>
      <c r="R10" s="263"/>
      <c r="S10" s="264"/>
    </row>
    <row r="11" spans="1:19" ht="15.75" thickBot="1">
      <c r="A11" s="33"/>
      <c r="B11" s="725"/>
      <c r="C11" s="726"/>
      <c r="D11" s="265"/>
      <c r="E11" s="747"/>
      <c r="F11" s="748"/>
      <c r="G11" s="749"/>
      <c r="H11" s="736" t="s">
        <v>135</v>
      </c>
      <c r="I11" s="737"/>
      <c r="J11" s="738"/>
      <c r="K11" s="736" t="s">
        <v>136</v>
      </c>
      <c r="L11" s="737"/>
      <c r="M11" s="739"/>
      <c r="N11" s="742"/>
      <c r="O11" s="743"/>
      <c r="P11" s="504"/>
      <c r="Q11" s="263"/>
      <c r="R11" s="263"/>
      <c r="S11" s="264"/>
    </row>
    <row r="12" spans="1:61" s="276" customFormat="1" ht="28.5" customHeight="1">
      <c r="A12" s="107"/>
      <c r="B12" s="266" t="s">
        <v>118</v>
      </c>
      <c r="C12" s="332" t="s">
        <v>138</v>
      </c>
      <c r="D12" s="266">
        <f>IF(C12="ANO",1,0)</f>
        <v>0</v>
      </c>
      <c r="E12" s="267">
        <v>5087</v>
      </c>
      <c r="F12" s="268">
        <f>8948</f>
        <v>8948</v>
      </c>
      <c r="G12" s="269">
        <f>IF(C12="ANO",(E12+F12),0)</f>
        <v>0</v>
      </c>
      <c r="H12" s="270"/>
      <c r="I12" s="335" t="s">
        <v>130</v>
      </c>
      <c r="J12" s="272">
        <f aca="true" t="shared" si="0" ref="J12:J21">VLOOKUP(I12,$R$12:$S$16,2,0)</f>
        <v>0</v>
      </c>
      <c r="K12" s="271"/>
      <c r="L12" s="338" t="s">
        <v>130</v>
      </c>
      <c r="M12" s="272">
        <f aca="true" t="shared" si="1" ref="M12:M21">VLOOKUP(L12,$R$17:$S$21,2,0)</f>
        <v>0</v>
      </c>
      <c r="N12" s="271"/>
      <c r="O12" s="272">
        <f aca="true" t="shared" si="2" ref="O12:O21">G12+J12+M12</f>
        <v>0</v>
      </c>
      <c r="P12" s="506"/>
      <c r="Q12" s="273" t="s">
        <v>108</v>
      </c>
      <c r="R12" s="273" t="s">
        <v>130</v>
      </c>
      <c r="S12" s="274">
        <v>0</v>
      </c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</row>
    <row r="13" spans="1:61" s="276" customFormat="1" ht="28.5" customHeight="1">
      <c r="A13" s="107"/>
      <c r="B13" s="277" t="s">
        <v>119</v>
      </c>
      <c r="C13" s="333" t="s">
        <v>138</v>
      </c>
      <c r="D13" s="277">
        <f>IF(C13="ANO",1,0)</f>
        <v>0</v>
      </c>
      <c r="E13" s="278">
        <v>5087</v>
      </c>
      <c r="F13" s="279">
        <f>8948</f>
        <v>8948</v>
      </c>
      <c r="G13" s="280">
        <f aca="true" t="shared" si="3" ref="G13:G21">IF(C13="ANO",(E13+F13),0)</f>
        <v>0</v>
      </c>
      <c r="H13" s="281"/>
      <c r="I13" s="336" t="s">
        <v>130</v>
      </c>
      <c r="J13" s="282">
        <f t="shared" si="0"/>
        <v>0</v>
      </c>
      <c r="K13" s="283"/>
      <c r="L13" s="336" t="s">
        <v>130</v>
      </c>
      <c r="M13" s="282">
        <f t="shared" si="1"/>
        <v>0</v>
      </c>
      <c r="N13" s="283"/>
      <c r="O13" s="282">
        <f t="shared" si="2"/>
        <v>0</v>
      </c>
      <c r="P13" s="506"/>
      <c r="Q13" s="273"/>
      <c r="R13" s="273" t="s">
        <v>110</v>
      </c>
      <c r="S13" s="483">
        <f>11453</f>
        <v>11453</v>
      </c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</row>
    <row r="14" spans="1:61" s="276" customFormat="1" ht="28.5" customHeight="1">
      <c r="A14" s="107"/>
      <c r="B14" s="277" t="s">
        <v>120</v>
      </c>
      <c r="C14" s="333" t="s">
        <v>138</v>
      </c>
      <c r="D14" s="277">
        <f aca="true" t="shared" si="4" ref="D14:D21">IF(C14="ANO",1,0)</f>
        <v>0</v>
      </c>
      <c r="E14" s="278">
        <v>5087</v>
      </c>
      <c r="F14" s="279">
        <f>8948</f>
        <v>8948</v>
      </c>
      <c r="G14" s="280">
        <f>IF(C14="ANO",(E14+F14),0)</f>
        <v>0</v>
      </c>
      <c r="H14" s="281"/>
      <c r="I14" s="336" t="s">
        <v>130</v>
      </c>
      <c r="J14" s="282">
        <f t="shared" si="0"/>
        <v>0</v>
      </c>
      <c r="K14" s="283"/>
      <c r="L14" s="336" t="s">
        <v>130</v>
      </c>
      <c r="M14" s="282">
        <f t="shared" si="1"/>
        <v>0</v>
      </c>
      <c r="N14" s="283"/>
      <c r="O14" s="282">
        <f t="shared" si="2"/>
        <v>0</v>
      </c>
      <c r="P14" s="506"/>
      <c r="Q14" s="273"/>
      <c r="R14" s="285" t="s">
        <v>111</v>
      </c>
      <c r="S14" s="483">
        <v>10021</v>
      </c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</row>
    <row r="15" spans="1:61" s="276" customFormat="1" ht="28.5" customHeight="1">
      <c r="A15" s="68"/>
      <c r="B15" s="277" t="s">
        <v>121</v>
      </c>
      <c r="C15" s="333" t="s">
        <v>138</v>
      </c>
      <c r="D15" s="277">
        <f t="shared" si="4"/>
        <v>0</v>
      </c>
      <c r="E15" s="278">
        <v>5087</v>
      </c>
      <c r="F15" s="279">
        <f>8948</f>
        <v>8948</v>
      </c>
      <c r="G15" s="280">
        <f t="shared" si="3"/>
        <v>0</v>
      </c>
      <c r="H15" s="281"/>
      <c r="I15" s="336" t="s">
        <v>130</v>
      </c>
      <c r="J15" s="282">
        <f t="shared" si="0"/>
        <v>0</v>
      </c>
      <c r="K15" s="283"/>
      <c r="L15" s="336" t="s">
        <v>130</v>
      </c>
      <c r="M15" s="282">
        <f t="shared" si="1"/>
        <v>0</v>
      </c>
      <c r="N15" s="283"/>
      <c r="O15" s="282">
        <f t="shared" si="2"/>
        <v>0</v>
      </c>
      <c r="P15" s="506"/>
      <c r="Q15" s="273"/>
      <c r="R15" s="273" t="s">
        <v>112</v>
      </c>
      <c r="S15" s="483">
        <f>8590</f>
        <v>8590</v>
      </c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</row>
    <row r="16" spans="1:61" s="276" customFormat="1" ht="28.5" customHeight="1">
      <c r="A16" s="68"/>
      <c r="B16" s="277" t="s">
        <v>122</v>
      </c>
      <c r="C16" s="333" t="s">
        <v>138</v>
      </c>
      <c r="D16" s="277">
        <f t="shared" si="4"/>
        <v>0</v>
      </c>
      <c r="E16" s="278">
        <v>5087</v>
      </c>
      <c r="F16" s="279">
        <f>8948</f>
        <v>8948</v>
      </c>
      <c r="G16" s="280">
        <f t="shared" si="3"/>
        <v>0</v>
      </c>
      <c r="H16" s="281"/>
      <c r="I16" s="336" t="s">
        <v>130</v>
      </c>
      <c r="J16" s="282">
        <f t="shared" si="0"/>
        <v>0</v>
      </c>
      <c r="K16" s="283"/>
      <c r="L16" s="336" t="s">
        <v>130</v>
      </c>
      <c r="M16" s="282">
        <f t="shared" si="1"/>
        <v>0</v>
      </c>
      <c r="N16" s="283"/>
      <c r="O16" s="282">
        <f t="shared" si="2"/>
        <v>0</v>
      </c>
      <c r="P16" s="506"/>
      <c r="Q16" s="273"/>
      <c r="R16" s="273" t="s">
        <v>113</v>
      </c>
      <c r="S16" s="483">
        <f>7158</f>
        <v>7158</v>
      </c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</row>
    <row r="17" spans="1:61" s="276" customFormat="1" ht="28.5" customHeight="1">
      <c r="A17" s="68"/>
      <c r="B17" s="277" t="s">
        <v>123</v>
      </c>
      <c r="C17" s="333" t="s">
        <v>138</v>
      </c>
      <c r="D17" s="277">
        <f t="shared" si="4"/>
        <v>0</v>
      </c>
      <c r="E17" s="278">
        <v>5087</v>
      </c>
      <c r="F17" s="279">
        <f>8948</f>
        <v>8948</v>
      </c>
      <c r="G17" s="280">
        <f t="shared" si="3"/>
        <v>0</v>
      </c>
      <c r="H17" s="281"/>
      <c r="I17" s="336" t="s">
        <v>130</v>
      </c>
      <c r="J17" s="282">
        <f t="shared" si="0"/>
        <v>0</v>
      </c>
      <c r="K17" s="283"/>
      <c r="L17" s="336" t="s">
        <v>130</v>
      </c>
      <c r="M17" s="282">
        <f t="shared" si="1"/>
        <v>0</v>
      </c>
      <c r="N17" s="283"/>
      <c r="O17" s="282">
        <f t="shared" si="2"/>
        <v>0</v>
      </c>
      <c r="P17" s="506"/>
      <c r="Q17" s="273" t="s">
        <v>109</v>
      </c>
      <c r="R17" s="273" t="s">
        <v>130</v>
      </c>
      <c r="S17" s="484">
        <v>0</v>
      </c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</row>
    <row r="18" spans="1:61" s="276" customFormat="1" ht="28.5" customHeight="1">
      <c r="A18" s="68"/>
      <c r="B18" s="277" t="s">
        <v>124</v>
      </c>
      <c r="C18" s="333" t="s">
        <v>138</v>
      </c>
      <c r="D18" s="277">
        <f t="shared" si="4"/>
        <v>0</v>
      </c>
      <c r="E18" s="278">
        <v>5087</v>
      </c>
      <c r="F18" s="279">
        <f>8948</f>
        <v>8948</v>
      </c>
      <c r="G18" s="280">
        <f t="shared" si="3"/>
        <v>0</v>
      </c>
      <c r="H18" s="281"/>
      <c r="I18" s="336" t="s">
        <v>130</v>
      </c>
      <c r="J18" s="282">
        <f t="shared" si="0"/>
        <v>0</v>
      </c>
      <c r="K18" s="283"/>
      <c r="L18" s="336" t="s">
        <v>130</v>
      </c>
      <c r="M18" s="282">
        <f t="shared" si="1"/>
        <v>0</v>
      </c>
      <c r="N18" s="283"/>
      <c r="O18" s="282">
        <f t="shared" si="2"/>
        <v>0</v>
      </c>
      <c r="P18" s="506"/>
      <c r="Q18" s="273"/>
      <c r="R18" s="273" t="s">
        <v>114</v>
      </c>
      <c r="S18" s="483">
        <f>511</f>
        <v>511</v>
      </c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</row>
    <row r="19" spans="1:61" s="276" customFormat="1" ht="28.5" customHeight="1">
      <c r="A19" s="68"/>
      <c r="B19" s="277" t="s">
        <v>125</v>
      </c>
      <c r="C19" s="333" t="s">
        <v>138</v>
      </c>
      <c r="D19" s="277">
        <f t="shared" si="4"/>
        <v>0</v>
      </c>
      <c r="E19" s="278">
        <v>5087</v>
      </c>
      <c r="F19" s="279">
        <f>8948</f>
        <v>8948</v>
      </c>
      <c r="G19" s="280">
        <f t="shared" si="3"/>
        <v>0</v>
      </c>
      <c r="H19" s="281"/>
      <c r="I19" s="336" t="s">
        <v>130</v>
      </c>
      <c r="J19" s="282">
        <f t="shared" si="0"/>
        <v>0</v>
      </c>
      <c r="K19" s="283"/>
      <c r="L19" s="336" t="s">
        <v>130</v>
      </c>
      <c r="M19" s="282">
        <f t="shared" si="1"/>
        <v>0</v>
      </c>
      <c r="N19" s="283"/>
      <c r="O19" s="282">
        <f t="shared" si="2"/>
        <v>0</v>
      </c>
      <c r="P19" s="506"/>
      <c r="Q19" s="273"/>
      <c r="R19" s="273" t="s">
        <v>117</v>
      </c>
      <c r="S19" s="483">
        <f>4602</f>
        <v>4602</v>
      </c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</row>
    <row r="20" spans="1:61" s="276" customFormat="1" ht="28.5" customHeight="1">
      <c r="A20" s="68"/>
      <c r="B20" s="277" t="s">
        <v>126</v>
      </c>
      <c r="C20" s="333" t="s">
        <v>138</v>
      </c>
      <c r="D20" s="277">
        <f t="shared" si="4"/>
        <v>0</v>
      </c>
      <c r="E20" s="278">
        <v>5087</v>
      </c>
      <c r="F20" s="279">
        <f>8948</f>
        <v>8948</v>
      </c>
      <c r="G20" s="280">
        <f t="shared" si="3"/>
        <v>0</v>
      </c>
      <c r="H20" s="281"/>
      <c r="I20" s="336" t="s">
        <v>130</v>
      </c>
      <c r="J20" s="282">
        <f t="shared" si="0"/>
        <v>0</v>
      </c>
      <c r="K20" s="283"/>
      <c r="L20" s="336" t="s">
        <v>130</v>
      </c>
      <c r="M20" s="282">
        <f t="shared" si="1"/>
        <v>0</v>
      </c>
      <c r="N20" s="283"/>
      <c r="O20" s="282">
        <f t="shared" si="2"/>
        <v>0</v>
      </c>
      <c r="P20" s="506"/>
      <c r="Q20" s="273"/>
      <c r="R20" s="286" t="s">
        <v>116</v>
      </c>
      <c r="S20" s="483">
        <f>7030</f>
        <v>7030</v>
      </c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</row>
    <row r="21" spans="1:61" s="276" customFormat="1" ht="27" customHeight="1" thickBot="1">
      <c r="A21" s="68"/>
      <c r="B21" s="287" t="s">
        <v>127</v>
      </c>
      <c r="C21" s="334" t="s">
        <v>138</v>
      </c>
      <c r="D21" s="287">
        <f t="shared" si="4"/>
        <v>0</v>
      </c>
      <c r="E21" s="288">
        <v>5087</v>
      </c>
      <c r="F21" s="289">
        <f>8948</f>
        <v>8948</v>
      </c>
      <c r="G21" s="290">
        <f t="shared" si="3"/>
        <v>0</v>
      </c>
      <c r="H21" s="291"/>
      <c r="I21" s="337" t="s">
        <v>130</v>
      </c>
      <c r="J21" s="292">
        <f t="shared" si="0"/>
        <v>0</v>
      </c>
      <c r="K21" s="293"/>
      <c r="L21" s="337" t="s">
        <v>130</v>
      </c>
      <c r="M21" s="292">
        <f t="shared" si="1"/>
        <v>0</v>
      </c>
      <c r="N21" s="293"/>
      <c r="O21" s="292">
        <f t="shared" si="2"/>
        <v>0</v>
      </c>
      <c r="P21" s="506"/>
      <c r="Q21" s="273"/>
      <c r="R21" s="273" t="s">
        <v>115</v>
      </c>
      <c r="S21" s="483">
        <f>9203</f>
        <v>9203</v>
      </c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</row>
    <row r="22" spans="1:61" s="276" customFormat="1" ht="27" customHeight="1" hidden="1" thickBot="1">
      <c r="A22" s="68"/>
      <c r="B22" s="294"/>
      <c r="C22" s="291"/>
      <c r="D22" s="291">
        <f>SUM(D12:D21)</f>
        <v>0</v>
      </c>
      <c r="E22" s="291"/>
      <c r="F22" s="291"/>
      <c r="G22" s="295"/>
      <c r="H22" s="291"/>
      <c r="I22" s="291"/>
      <c r="J22" s="295"/>
      <c r="K22" s="291"/>
      <c r="L22" s="291"/>
      <c r="M22" s="295"/>
      <c r="N22" s="291"/>
      <c r="O22" s="296"/>
      <c r="P22" s="506"/>
      <c r="Q22" s="273"/>
      <c r="R22" s="273"/>
      <c r="S22" s="284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</row>
    <row r="23" spans="2:19" s="20" customFormat="1" ht="27" customHeight="1" thickBot="1">
      <c r="B23" s="108" t="s">
        <v>129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51"/>
      <c r="O23" s="112">
        <f>O12+O13+O14+O15+O16+O17+O18+O19+O20+O21</f>
        <v>0</v>
      </c>
      <c r="P23" s="505"/>
      <c r="Q23" s="170"/>
      <c r="R23" s="170"/>
      <c r="S23" s="169"/>
    </row>
    <row r="24" spans="1:61" s="301" customFormat="1" ht="15" customHeight="1">
      <c r="A24" s="43"/>
      <c r="B24" s="762" t="s">
        <v>128</v>
      </c>
      <c r="C24" s="763"/>
      <c r="D24" s="297"/>
      <c r="E24" s="727" t="s">
        <v>133</v>
      </c>
      <c r="F24" s="728"/>
      <c r="G24" s="729"/>
      <c r="H24" s="769" t="s">
        <v>134</v>
      </c>
      <c r="I24" s="770"/>
      <c r="J24" s="770"/>
      <c r="K24" s="770"/>
      <c r="L24" s="770"/>
      <c r="M24" s="771"/>
      <c r="N24" s="772" t="s">
        <v>137</v>
      </c>
      <c r="O24" s="773"/>
      <c r="P24" s="507"/>
      <c r="Q24" s="298"/>
      <c r="R24" s="298"/>
      <c r="S24" s="299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</row>
    <row r="25" spans="1:61" s="301" customFormat="1" ht="15.75" thickBot="1">
      <c r="A25" s="43"/>
      <c r="B25" s="764"/>
      <c r="C25" s="765"/>
      <c r="D25" s="302"/>
      <c r="E25" s="730"/>
      <c r="F25" s="731"/>
      <c r="G25" s="732"/>
      <c r="H25" s="776" t="s">
        <v>135</v>
      </c>
      <c r="I25" s="777"/>
      <c r="J25" s="778"/>
      <c r="K25" s="776" t="s">
        <v>136</v>
      </c>
      <c r="L25" s="777"/>
      <c r="M25" s="779"/>
      <c r="N25" s="774"/>
      <c r="O25" s="775"/>
      <c r="P25" s="507"/>
      <c r="Q25" s="298"/>
      <c r="R25" s="298"/>
      <c r="S25" s="299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</row>
    <row r="26" spans="1:61" s="276" customFormat="1" ht="28.5" customHeight="1">
      <c r="A26" s="68"/>
      <c r="B26" s="303" t="s">
        <v>118</v>
      </c>
      <c r="C26" s="339" t="s">
        <v>138</v>
      </c>
      <c r="D26" s="303">
        <f>IF(C26="ANO",1,0)</f>
        <v>0</v>
      </c>
      <c r="E26" s="267">
        <v>5087</v>
      </c>
      <c r="F26" s="304">
        <f>8948</f>
        <v>8948</v>
      </c>
      <c r="G26" s="305">
        <f>IF(C26="ANO",(E26+F26),0)</f>
        <v>0</v>
      </c>
      <c r="H26" s="306"/>
      <c r="I26" s="342" t="s">
        <v>130</v>
      </c>
      <c r="J26" s="305">
        <f aca="true" t="shared" si="5" ref="J26:J35">VLOOKUP(I26,$R$12:$S$16,2,0)</f>
        <v>0</v>
      </c>
      <c r="K26" s="306"/>
      <c r="L26" s="342" t="s">
        <v>130</v>
      </c>
      <c r="M26" s="305">
        <f aca="true" t="shared" si="6" ref="M26:M35">VLOOKUP(L26,$R$17:$S$21,2,0)</f>
        <v>0</v>
      </c>
      <c r="N26" s="306"/>
      <c r="O26" s="305">
        <f aca="true" t="shared" si="7" ref="O26:O35">G26+J26+M26</f>
        <v>0</v>
      </c>
      <c r="P26" s="506"/>
      <c r="Q26" s="273"/>
      <c r="R26" s="273"/>
      <c r="S26" s="307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</row>
    <row r="27" spans="1:61" s="276" customFormat="1" ht="28.5" customHeight="1">
      <c r="A27" s="68"/>
      <c r="B27" s="308" t="s">
        <v>119</v>
      </c>
      <c r="C27" s="340" t="s">
        <v>138</v>
      </c>
      <c r="D27" s="308">
        <f>IF(C27="ANO",1,0)</f>
        <v>0</v>
      </c>
      <c r="E27" s="278">
        <v>5087</v>
      </c>
      <c r="F27" s="309">
        <f>8948</f>
        <v>8948</v>
      </c>
      <c r="G27" s="310">
        <f>IF(C27="ANO",(E27+F27),0)</f>
        <v>0</v>
      </c>
      <c r="H27" s="311"/>
      <c r="I27" s="343" t="s">
        <v>130</v>
      </c>
      <c r="J27" s="312">
        <f t="shared" si="5"/>
        <v>0</v>
      </c>
      <c r="K27" s="311"/>
      <c r="L27" s="343" t="s">
        <v>130</v>
      </c>
      <c r="M27" s="312">
        <f t="shared" si="6"/>
        <v>0</v>
      </c>
      <c r="N27" s="311"/>
      <c r="O27" s="312">
        <f t="shared" si="7"/>
        <v>0</v>
      </c>
      <c r="P27" s="506"/>
      <c r="Q27" s="273"/>
      <c r="R27" s="273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</row>
    <row r="28" spans="1:61" s="276" customFormat="1" ht="28.5" customHeight="1">
      <c r="A28" s="68"/>
      <c r="B28" s="308" t="s">
        <v>120</v>
      </c>
      <c r="C28" s="340" t="s">
        <v>138</v>
      </c>
      <c r="D28" s="308">
        <f aca="true" t="shared" si="8" ref="D28:D35">IF(C28="ANO",1,0)</f>
        <v>0</v>
      </c>
      <c r="E28" s="278">
        <v>5087</v>
      </c>
      <c r="F28" s="309">
        <f>8948</f>
        <v>8948</v>
      </c>
      <c r="G28" s="310">
        <f aca="true" t="shared" si="9" ref="G28:G35">IF(C28="ANO",(E28+F28),0)</f>
        <v>0</v>
      </c>
      <c r="H28" s="311"/>
      <c r="I28" s="343" t="s">
        <v>130</v>
      </c>
      <c r="J28" s="312">
        <f t="shared" si="5"/>
        <v>0</v>
      </c>
      <c r="K28" s="311"/>
      <c r="L28" s="343" t="s">
        <v>130</v>
      </c>
      <c r="M28" s="312">
        <f t="shared" si="6"/>
        <v>0</v>
      </c>
      <c r="N28" s="311"/>
      <c r="O28" s="312">
        <f t="shared" si="7"/>
        <v>0</v>
      </c>
      <c r="P28" s="506"/>
      <c r="Q28" s="273"/>
      <c r="R28" s="273"/>
      <c r="S28" s="274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</row>
    <row r="29" spans="1:61" s="276" customFormat="1" ht="28.5" customHeight="1">
      <c r="A29" s="68"/>
      <c r="B29" s="308" t="s">
        <v>121</v>
      </c>
      <c r="C29" s="340" t="s">
        <v>138</v>
      </c>
      <c r="D29" s="308">
        <f t="shared" si="8"/>
        <v>0</v>
      </c>
      <c r="E29" s="278">
        <v>5087</v>
      </c>
      <c r="F29" s="309">
        <f>8948</f>
        <v>8948</v>
      </c>
      <c r="G29" s="310">
        <f t="shared" si="9"/>
        <v>0</v>
      </c>
      <c r="H29" s="311"/>
      <c r="I29" s="343" t="s">
        <v>130</v>
      </c>
      <c r="J29" s="312">
        <f t="shared" si="5"/>
        <v>0</v>
      </c>
      <c r="K29" s="311"/>
      <c r="L29" s="343" t="s">
        <v>130</v>
      </c>
      <c r="M29" s="312">
        <f t="shared" si="6"/>
        <v>0</v>
      </c>
      <c r="N29" s="311"/>
      <c r="O29" s="312">
        <f t="shared" si="7"/>
        <v>0</v>
      </c>
      <c r="P29" s="506"/>
      <c r="Q29" s="273"/>
      <c r="R29" s="273"/>
      <c r="S29" s="274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</row>
    <row r="30" spans="1:61" s="276" customFormat="1" ht="28.5" customHeight="1">
      <c r="A30" s="68"/>
      <c r="B30" s="308" t="s">
        <v>122</v>
      </c>
      <c r="C30" s="340" t="s">
        <v>138</v>
      </c>
      <c r="D30" s="308">
        <f t="shared" si="8"/>
        <v>0</v>
      </c>
      <c r="E30" s="278">
        <v>5087</v>
      </c>
      <c r="F30" s="309">
        <f>8948</f>
        <v>8948</v>
      </c>
      <c r="G30" s="310">
        <f t="shared" si="9"/>
        <v>0</v>
      </c>
      <c r="H30" s="311"/>
      <c r="I30" s="343" t="s">
        <v>130</v>
      </c>
      <c r="J30" s="312">
        <f t="shared" si="5"/>
        <v>0</v>
      </c>
      <c r="K30" s="311"/>
      <c r="L30" s="343" t="s">
        <v>130</v>
      </c>
      <c r="M30" s="312">
        <f t="shared" si="6"/>
        <v>0</v>
      </c>
      <c r="N30" s="311"/>
      <c r="O30" s="312">
        <f t="shared" si="7"/>
        <v>0</v>
      </c>
      <c r="P30" s="506"/>
      <c r="Q30" s="273"/>
      <c r="R30" s="273"/>
      <c r="S30" s="274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</row>
    <row r="31" spans="1:61" s="276" customFormat="1" ht="28.5" customHeight="1">
      <c r="A31" s="68"/>
      <c r="B31" s="308" t="s">
        <v>123</v>
      </c>
      <c r="C31" s="340" t="s">
        <v>138</v>
      </c>
      <c r="D31" s="308">
        <f t="shared" si="8"/>
        <v>0</v>
      </c>
      <c r="E31" s="278">
        <v>5087</v>
      </c>
      <c r="F31" s="309">
        <f>8948</f>
        <v>8948</v>
      </c>
      <c r="G31" s="310">
        <f t="shared" si="9"/>
        <v>0</v>
      </c>
      <c r="H31" s="311"/>
      <c r="I31" s="343" t="s">
        <v>130</v>
      </c>
      <c r="J31" s="312">
        <f t="shared" si="5"/>
        <v>0</v>
      </c>
      <c r="K31" s="311"/>
      <c r="L31" s="343" t="s">
        <v>130</v>
      </c>
      <c r="M31" s="312">
        <f t="shared" si="6"/>
        <v>0</v>
      </c>
      <c r="N31" s="311"/>
      <c r="O31" s="312">
        <f t="shared" si="7"/>
        <v>0</v>
      </c>
      <c r="P31" s="506"/>
      <c r="Q31" s="273"/>
      <c r="R31" s="273"/>
      <c r="S31" s="274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</row>
    <row r="32" spans="1:61" s="276" customFormat="1" ht="28.5" customHeight="1">
      <c r="A32" s="68"/>
      <c r="B32" s="308" t="s">
        <v>124</v>
      </c>
      <c r="C32" s="340" t="s">
        <v>138</v>
      </c>
      <c r="D32" s="308">
        <f t="shared" si="8"/>
        <v>0</v>
      </c>
      <c r="E32" s="278">
        <v>5087</v>
      </c>
      <c r="F32" s="309">
        <f>8948</f>
        <v>8948</v>
      </c>
      <c r="G32" s="310">
        <f t="shared" si="9"/>
        <v>0</v>
      </c>
      <c r="H32" s="311"/>
      <c r="I32" s="343" t="s">
        <v>130</v>
      </c>
      <c r="J32" s="312">
        <f t="shared" si="5"/>
        <v>0</v>
      </c>
      <c r="K32" s="311"/>
      <c r="L32" s="343" t="s">
        <v>130</v>
      </c>
      <c r="M32" s="312">
        <f t="shared" si="6"/>
        <v>0</v>
      </c>
      <c r="N32" s="311"/>
      <c r="O32" s="312">
        <f t="shared" si="7"/>
        <v>0</v>
      </c>
      <c r="P32" s="506"/>
      <c r="Q32" s="273"/>
      <c r="R32" s="273"/>
      <c r="S32" s="274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</row>
    <row r="33" spans="1:61" s="276" customFormat="1" ht="28.5" customHeight="1">
      <c r="A33" s="68"/>
      <c r="B33" s="308" t="s">
        <v>125</v>
      </c>
      <c r="C33" s="340" t="s">
        <v>138</v>
      </c>
      <c r="D33" s="308">
        <f t="shared" si="8"/>
        <v>0</v>
      </c>
      <c r="E33" s="278">
        <v>5087</v>
      </c>
      <c r="F33" s="309">
        <f>8948</f>
        <v>8948</v>
      </c>
      <c r="G33" s="310">
        <f t="shared" si="9"/>
        <v>0</v>
      </c>
      <c r="H33" s="311"/>
      <c r="I33" s="343" t="s">
        <v>130</v>
      </c>
      <c r="J33" s="312">
        <f t="shared" si="5"/>
        <v>0</v>
      </c>
      <c r="K33" s="311"/>
      <c r="L33" s="343" t="s">
        <v>130</v>
      </c>
      <c r="M33" s="312">
        <f t="shared" si="6"/>
        <v>0</v>
      </c>
      <c r="N33" s="311"/>
      <c r="O33" s="312">
        <f t="shared" si="7"/>
        <v>0</v>
      </c>
      <c r="P33" s="506"/>
      <c r="Q33" s="273"/>
      <c r="R33" s="273"/>
      <c r="S33" s="274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</row>
    <row r="34" spans="1:61" s="276" customFormat="1" ht="28.5" customHeight="1">
      <c r="A34" s="68"/>
      <c r="B34" s="308" t="s">
        <v>126</v>
      </c>
      <c r="C34" s="340" t="s">
        <v>138</v>
      </c>
      <c r="D34" s="308">
        <f t="shared" si="8"/>
        <v>0</v>
      </c>
      <c r="E34" s="278">
        <v>5087</v>
      </c>
      <c r="F34" s="309">
        <f>8948</f>
        <v>8948</v>
      </c>
      <c r="G34" s="310">
        <f t="shared" si="9"/>
        <v>0</v>
      </c>
      <c r="H34" s="311"/>
      <c r="I34" s="343" t="s">
        <v>130</v>
      </c>
      <c r="J34" s="312">
        <f t="shared" si="5"/>
        <v>0</v>
      </c>
      <c r="K34" s="311"/>
      <c r="L34" s="343" t="s">
        <v>130</v>
      </c>
      <c r="M34" s="312">
        <f t="shared" si="6"/>
        <v>0</v>
      </c>
      <c r="N34" s="311"/>
      <c r="O34" s="312">
        <f t="shared" si="7"/>
        <v>0</v>
      </c>
      <c r="P34" s="506"/>
      <c r="Q34" s="273"/>
      <c r="R34" s="273"/>
      <c r="S34" s="274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</row>
    <row r="35" spans="1:61" s="276" customFormat="1" ht="26.25" customHeight="1" thickBot="1">
      <c r="A35" s="68"/>
      <c r="B35" s="313" t="s">
        <v>127</v>
      </c>
      <c r="C35" s="341" t="s">
        <v>138</v>
      </c>
      <c r="D35" s="313">
        <f t="shared" si="8"/>
        <v>0</v>
      </c>
      <c r="E35" s="288">
        <v>5087</v>
      </c>
      <c r="F35" s="314">
        <f>8948</f>
        <v>8948</v>
      </c>
      <c r="G35" s="315">
        <f t="shared" si="9"/>
        <v>0</v>
      </c>
      <c r="H35" s="316"/>
      <c r="I35" s="344" t="s">
        <v>130</v>
      </c>
      <c r="J35" s="317">
        <f t="shared" si="5"/>
        <v>0</v>
      </c>
      <c r="K35" s="316"/>
      <c r="L35" s="344" t="s">
        <v>130</v>
      </c>
      <c r="M35" s="317">
        <f t="shared" si="6"/>
        <v>0</v>
      </c>
      <c r="N35" s="316"/>
      <c r="O35" s="317">
        <f t="shared" si="7"/>
        <v>0</v>
      </c>
      <c r="P35" s="506"/>
      <c r="Q35" s="273"/>
      <c r="R35" s="273"/>
      <c r="S35" s="274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</row>
    <row r="36" spans="1:61" s="325" customFormat="1" ht="27" customHeight="1" hidden="1" thickBot="1">
      <c r="A36" s="68"/>
      <c r="B36" s="318"/>
      <c r="C36" s="319"/>
      <c r="D36" s="319">
        <f>SUM(D26:D35)</f>
        <v>0</v>
      </c>
      <c r="E36" s="319"/>
      <c r="F36" s="319"/>
      <c r="G36" s="320"/>
      <c r="H36" s="319"/>
      <c r="I36" s="319"/>
      <c r="J36" s="320"/>
      <c r="K36" s="319"/>
      <c r="L36" s="319"/>
      <c r="M36" s="320"/>
      <c r="N36" s="319"/>
      <c r="O36" s="321"/>
      <c r="P36" s="508"/>
      <c r="Q36" s="322"/>
      <c r="R36" s="322"/>
      <c r="S36" s="323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</row>
    <row r="37" spans="2:19" s="20" customFormat="1" ht="27" customHeight="1" thickBot="1">
      <c r="B37" s="110" t="s">
        <v>132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52"/>
      <c r="O37" s="113">
        <f>O26+O27+O28+O29+O30+O31+O32+O33+O34+O35</f>
        <v>0</v>
      </c>
      <c r="P37" s="505"/>
      <c r="Q37" s="501"/>
      <c r="R37" s="501"/>
      <c r="S37" s="109"/>
    </row>
    <row r="38" spans="1:19" ht="25.5" customHeight="1" thickBot="1">
      <c r="A38" s="20"/>
      <c r="B38" s="326" t="s">
        <v>235</v>
      </c>
      <c r="C38" s="327"/>
      <c r="D38" s="327"/>
      <c r="E38" s="327"/>
      <c r="F38" s="327"/>
      <c r="G38" s="328"/>
      <c r="H38" s="327"/>
      <c r="I38" s="328"/>
      <c r="J38" s="327"/>
      <c r="K38" s="327"/>
      <c r="L38" s="327"/>
      <c r="M38" s="327"/>
      <c r="N38" s="327"/>
      <c r="O38" s="329"/>
      <c r="P38" s="509"/>
      <c r="Q38" s="502"/>
      <c r="R38" s="502"/>
      <c r="S38" s="330"/>
    </row>
    <row r="39" spans="1:15" s="258" customFormat="1" ht="15">
      <c r="A39" s="20"/>
      <c r="G39" s="259"/>
      <c r="J39" s="259"/>
      <c r="M39" s="259"/>
      <c r="O39" s="259"/>
    </row>
    <row r="40" spans="1:15" s="258" customFormat="1" ht="15" hidden="1">
      <c r="A40" s="20"/>
      <c r="G40" s="259"/>
      <c r="J40" s="259"/>
      <c r="M40" s="259"/>
      <c r="O40" s="259"/>
    </row>
    <row r="41" spans="1:15" s="258" customFormat="1" ht="15" hidden="1">
      <c r="A41" s="20"/>
      <c r="G41" s="259"/>
      <c r="J41" s="259"/>
      <c r="M41" s="259"/>
      <c r="O41" s="259"/>
    </row>
    <row r="42" spans="1:15" s="258" customFormat="1" ht="15" hidden="1">
      <c r="A42" s="20"/>
      <c r="G42" s="259"/>
      <c r="J42" s="259"/>
      <c r="M42" s="259"/>
      <c r="O42" s="259"/>
    </row>
    <row r="43" spans="1:15" s="258" customFormat="1" ht="15" hidden="1">
      <c r="A43" s="20"/>
      <c r="G43" s="259"/>
      <c r="J43" s="259"/>
      <c r="M43" s="259"/>
      <c r="O43" s="259"/>
    </row>
    <row r="44" spans="1:15" s="258" customFormat="1" ht="15" hidden="1">
      <c r="A44" s="20"/>
      <c r="G44" s="259"/>
      <c r="J44" s="259"/>
      <c r="M44" s="259"/>
      <c r="O44" s="259"/>
    </row>
    <row r="45" spans="1:15" s="258" customFormat="1" ht="15" hidden="1">
      <c r="A45" s="20"/>
      <c r="G45" s="259"/>
      <c r="J45" s="259"/>
      <c r="M45" s="259"/>
      <c r="O45" s="259"/>
    </row>
    <row r="46" spans="1:15" s="258" customFormat="1" ht="15" hidden="1">
      <c r="A46" s="20"/>
      <c r="G46" s="259"/>
      <c r="J46" s="259"/>
      <c r="M46" s="259"/>
      <c r="O46" s="259"/>
    </row>
    <row r="47" spans="1:15" s="258" customFormat="1" ht="15" hidden="1">
      <c r="A47" s="20"/>
      <c r="G47" s="259"/>
      <c r="J47" s="259"/>
      <c r="M47" s="259"/>
      <c r="O47" s="259"/>
    </row>
    <row r="48" spans="1:15" s="258" customFormat="1" ht="15" hidden="1">
      <c r="A48" s="20"/>
      <c r="G48" s="259"/>
      <c r="J48" s="259"/>
      <c r="M48" s="259"/>
      <c r="O48" s="259"/>
    </row>
    <row r="49" spans="1:15" s="258" customFormat="1" ht="15" hidden="1">
      <c r="A49" s="20"/>
      <c r="G49" s="259"/>
      <c r="J49" s="259"/>
      <c r="M49" s="259"/>
      <c r="O49" s="259"/>
    </row>
    <row r="50" spans="1:15" s="258" customFormat="1" ht="15" hidden="1">
      <c r="A50" s="20"/>
      <c r="G50" s="259"/>
      <c r="J50" s="259"/>
      <c r="M50" s="259"/>
      <c r="O50" s="259"/>
    </row>
    <row r="51" spans="1:15" s="258" customFormat="1" ht="15" hidden="1">
      <c r="A51" s="20"/>
      <c r="G51" s="259"/>
      <c r="J51" s="259"/>
      <c r="M51" s="259"/>
      <c r="O51" s="259"/>
    </row>
    <row r="52" spans="1:15" s="258" customFormat="1" ht="15" hidden="1">
      <c r="A52" s="20"/>
      <c r="G52" s="259"/>
      <c r="J52" s="259"/>
      <c r="M52" s="259"/>
      <c r="O52" s="259"/>
    </row>
    <row r="53" spans="1:15" s="258" customFormat="1" ht="15" hidden="1">
      <c r="A53" s="20"/>
      <c r="G53" s="259"/>
      <c r="J53" s="259"/>
      <c r="M53" s="259"/>
      <c r="O53" s="259"/>
    </row>
    <row r="54" spans="1:15" s="258" customFormat="1" ht="15" hidden="1">
      <c r="A54" s="20"/>
      <c r="G54" s="259"/>
      <c r="J54" s="259"/>
      <c r="M54" s="259"/>
      <c r="O54" s="259"/>
    </row>
    <row r="55" spans="1:15" s="258" customFormat="1" ht="15" hidden="1">
      <c r="A55" s="20"/>
      <c r="G55" s="259"/>
      <c r="J55" s="259"/>
      <c r="M55" s="259"/>
      <c r="O55" s="259"/>
    </row>
    <row r="56" spans="1:15" s="258" customFormat="1" ht="15" hidden="1">
      <c r="A56" s="20"/>
      <c r="G56" s="259"/>
      <c r="J56" s="259"/>
      <c r="M56" s="259"/>
      <c r="O56" s="259"/>
    </row>
    <row r="57" spans="1:15" s="258" customFormat="1" ht="15" hidden="1">
      <c r="A57" s="20"/>
      <c r="G57" s="259"/>
      <c r="J57" s="259"/>
      <c r="M57" s="259"/>
      <c r="O57" s="259"/>
    </row>
    <row r="58" spans="1:15" s="258" customFormat="1" ht="15" hidden="1">
      <c r="A58" s="20"/>
      <c r="G58" s="259"/>
      <c r="J58" s="259"/>
      <c r="M58" s="259"/>
      <c r="O58" s="259"/>
    </row>
    <row r="59" spans="1:15" s="258" customFormat="1" ht="15" hidden="1">
      <c r="A59" s="20"/>
      <c r="G59" s="259"/>
      <c r="J59" s="259"/>
      <c r="M59" s="259"/>
      <c r="O59" s="259"/>
    </row>
    <row r="60" spans="1:15" s="258" customFormat="1" ht="15" hidden="1">
      <c r="A60" s="20"/>
      <c r="G60" s="259"/>
      <c r="J60" s="259"/>
      <c r="M60" s="259"/>
      <c r="O60" s="259"/>
    </row>
    <row r="61" spans="1:15" s="258" customFormat="1" ht="15" hidden="1">
      <c r="A61" s="20"/>
      <c r="G61" s="259"/>
      <c r="J61" s="259"/>
      <c r="M61" s="259"/>
      <c r="O61" s="259"/>
    </row>
    <row r="62" spans="1:15" s="258" customFormat="1" ht="15" hidden="1">
      <c r="A62" s="20"/>
      <c r="G62" s="259"/>
      <c r="J62" s="259"/>
      <c r="M62" s="259"/>
      <c r="O62" s="259"/>
    </row>
    <row r="63" spans="1:15" s="258" customFormat="1" ht="15" hidden="1">
      <c r="A63" s="20"/>
      <c r="G63" s="259"/>
      <c r="J63" s="259"/>
      <c r="M63" s="259"/>
      <c r="O63" s="259"/>
    </row>
    <row r="64" spans="1:15" s="258" customFormat="1" ht="15" hidden="1">
      <c r="A64" s="20"/>
      <c r="G64" s="259"/>
      <c r="J64" s="259"/>
      <c r="M64" s="259"/>
      <c r="O64" s="259"/>
    </row>
    <row r="65" spans="1:15" s="258" customFormat="1" ht="15" hidden="1">
      <c r="A65" s="20"/>
      <c r="G65" s="259"/>
      <c r="J65" s="259"/>
      <c r="M65" s="259"/>
      <c r="O65" s="259"/>
    </row>
    <row r="66" spans="1:15" s="258" customFormat="1" ht="15" hidden="1">
      <c r="A66" s="20"/>
      <c r="G66" s="259"/>
      <c r="J66" s="259"/>
      <c r="M66" s="259"/>
      <c r="O66" s="259"/>
    </row>
    <row r="67" spans="1:15" s="258" customFormat="1" ht="15" hidden="1">
      <c r="A67" s="20"/>
      <c r="G67" s="259"/>
      <c r="J67" s="259"/>
      <c r="M67" s="259"/>
      <c r="O67" s="259"/>
    </row>
    <row r="68" spans="1:15" s="258" customFormat="1" ht="15" hidden="1">
      <c r="A68" s="20"/>
      <c r="G68" s="259"/>
      <c r="J68" s="259"/>
      <c r="M68" s="259"/>
      <c r="O68" s="259"/>
    </row>
    <row r="69" spans="1:15" s="258" customFormat="1" ht="15" hidden="1">
      <c r="A69" s="20"/>
      <c r="G69" s="259"/>
      <c r="J69" s="259"/>
      <c r="M69" s="259"/>
      <c r="O69" s="259"/>
    </row>
    <row r="70" spans="1:15" s="258" customFormat="1" ht="15" hidden="1">
      <c r="A70" s="20"/>
      <c r="G70" s="259"/>
      <c r="J70" s="259"/>
      <c r="M70" s="259"/>
      <c r="O70" s="259"/>
    </row>
    <row r="71" spans="1:15" s="258" customFormat="1" ht="15" hidden="1">
      <c r="A71" s="20"/>
      <c r="G71" s="259"/>
      <c r="J71" s="259"/>
      <c r="M71" s="259"/>
      <c r="O71" s="259"/>
    </row>
    <row r="72" spans="1:15" s="258" customFormat="1" ht="15" hidden="1">
      <c r="A72" s="20"/>
      <c r="G72" s="259"/>
      <c r="J72" s="259"/>
      <c r="M72" s="259"/>
      <c r="O72" s="259"/>
    </row>
    <row r="73" spans="1:15" s="258" customFormat="1" ht="15" hidden="1">
      <c r="A73" s="20"/>
      <c r="G73" s="259"/>
      <c r="J73" s="259"/>
      <c r="M73" s="259"/>
      <c r="O73" s="259"/>
    </row>
    <row r="74" spans="1:15" s="258" customFormat="1" ht="15" hidden="1">
      <c r="A74" s="20"/>
      <c r="G74" s="259"/>
      <c r="J74" s="259"/>
      <c r="M74" s="259"/>
      <c r="O74" s="259"/>
    </row>
    <row r="75" spans="1:15" s="258" customFormat="1" ht="15" hidden="1">
      <c r="A75" s="20"/>
      <c r="G75" s="259"/>
      <c r="J75" s="259"/>
      <c r="M75" s="259"/>
      <c r="O75" s="259"/>
    </row>
    <row r="76" spans="1:15" s="258" customFormat="1" ht="15" hidden="1">
      <c r="A76" s="20"/>
      <c r="G76" s="259"/>
      <c r="J76" s="259"/>
      <c r="M76" s="259"/>
      <c r="O76" s="259"/>
    </row>
    <row r="77" spans="1:15" s="258" customFormat="1" ht="15" hidden="1">
      <c r="A77" s="20"/>
      <c r="G77" s="259"/>
      <c r="J77" s="259"/>
      <c r="M77" s="259"/>
      <c r="O77" s="259"/>
    </row>
    <row r="78" spans="1:15" s="258" customFormat="1" ht="15" hidden="1">
      <c r="A78" s="20"/>
      <c r="G78" s="259"/>
      <c r="J78" s="259"/>
      <c r="M78" s="259"/>
      <c r="O78" s="259"/>
    </row>
    <row r="79" spans="1:15" s="258" customFormat="1" ht="15" hidden="1">
      <c r="A79" s="20"/>
      <c r="G79" s="259"/>
      <c r="J79" s="259"/>
      <c r="M79" s="259"/>
      <c r="O79" s="259"/>
    </row>
    <row r="80" spans="1:15" s="258" customFormat="1" ht="15" hidden="1">
      <c r="A80" s="20"/>
      <c r="G80" s="259"/>
      <c r="J80" s="259"/>
      <c r="M80" s="259"/>
      <c r="O80" s="259"/>
    </row>
    <row r="81" spans="1:15" s="258" customFormat="1" ht="15" hidden="1">
      <c r="A81" s="20"/>
      <c r="G81" s="259"/>
      <c r="J81" s="259"/>
      <c r="M81" s="259"/>
      <c r="O81" s="259"/>
    </row>
    <row r="82" spans="1:15" s="258" customFormat="1" ht="15" hidden="1">
      <c r="A82" s="20"/>
      <c r="G82" s="259"/>
      <c r="J82" s="259"/>
      <c r="M82" s="259"/>
      <c r="O82" s="259"/>
    </row>
    <row r="83" spans="1:15" s="258" customFormat="1" ht="15" hidden="1">
      <c r="A83" s="20"/>
      <c r="G83" s="259"/>
      <c r="J83" s="259"/>
      <c r="M83" s="259"/>
      <c r="O83" s="259"/>
    </row>
    <row r="84" spans="1:15" s="258" customFormat="1" ht="15" hidden="1">
      <c r="A84" s="20"/>
      <c r="G84" s="259"/>
      <c r="J84" s="259"/>
      <c r="M84" s="259"/>
      <c r="O84" s="259"/>
    </row>
    <row r="85" spans="1:15" s="258" customFormat="1" ht="15" hidden="1">
      <c r="A85" s="20"/>
      <c r="G85" s="259"/>
      <c r="J85" s="259"/>
      <c r="M85" s="259"/>
      <c r="O85" s="259"/>
    </row>
    <row r="86" spans="1:15" s="258" customFormat="1" ht="15" hidden="1">
      <c r="A86" s="20"/>
      <c r="G86" s="259"/>
      <c r="J86" s="259"/>
      <c r="M86" s="259"/>
      <c r="O86" s="259"/>
    </row>
    <row r="87" spans="1:15" s="258" customFormat="1" ht="15" hidden="1">
      <c r="A87" s="20"/>
      <c r="G87" s="259"/>
      <c r="J87" s="259"/>
      <c r="M87" s="259"/>
      <c r="O87" s="259"/>
    </row>
    <row r="88" spans="1:15" s="258" customFormat="1" ht="15" hidden="1">
      <c r="A88" s="20"/>
      <c r="G88" s="259"/>
      <c r="J88" s="259"/>
      <c r="M88" s="259"/>
      <c r="O88" s="259"/>
    </row>
    <row r="89" spans="1:15" s="258" customFormat="1" ht="15" hidden="1">
      <c r="A89" s="20"/>
      <c r="G89" s="259"/>
      <c r="J89" s="259"/>
      <c r="M89" s="259"/>
      <c r="O89" s="259"/>
    </row>
    <row r="90" spans="1:15" s="258" customFormat="1" ht="15" hidden="1">
      <c r="A90" s="20"/>
      <c r="G90" s="259"/>
      <c r="J90" s="259"/>
      <c r="M90" s="259"/>
      <c r="O90" s="259"/>
    </row>
    <row r="91" spans="1:15" s="258" customFormat="1" ht="15" hidden="1">
      <c r="A91" s="20"/>
      <c r="G91" s="259"/>
      <c r="J91" s="259"/>
      <c r="M91" s="259"/>
      <c r="O91" s="259"/>
    </row>
    <row r="92" spans="1:15" s="258" customFormat="1" ht="15" hidden="1">
      <c r="A92" s="20"/>
      <c r="G92" s="259"/>
      <c r="J92" s="259"/>
      <c r="M92" s="259"/>
      <c r="O92" s="259"/>
    </row>
    <row r="93" spans="1:15" s="258" customFormat="1" ht="15" hidden="1">
      <c r="A93" s="20"/>
      <c r="G93" s="259"/>
      <c r="J93" s="259"/>
      <c r="M93" s="259"/>
      <c r="O93" s="259"/>
    </row>
    <row r="94" spans="1:15" s="258" customFormat="1" ht="15" hidden="1">
      <c r="A94" s="20"/>
      <c r="G94" s="259"/>
      <c r="J94" s="259"/>
      <c r="M94" s="259"/>
      <c r="O94" s="259"/>
    </row>
    <row r="95" spans="1:15" s="258" customFormat="1" ht="15" hidden="1">
      <c r="A95" s="20"/>
      <c r="G95" s="259"/>
      <c r="J95" s="259"/>
      <c r="M95" s="259"/>
      <c r="O95" s="259"/>
    </row>
    <row r="96" spans="1:15" s="258" customFormat="1" ht="15" hidden="1">
      <c r="A96" s="20"/>
      <c r="G96" s="259"/>
      <c r="J96" s="259"/>
      <c r="M96" s="259"/>
      <c r="O96" s="259"/>
    </row>
    <row r="97" spans="1:15" s="258" customFormat="1" ht="15" hidden="1">
      <c r="A97" s="20"/>
      <c r="G97" s="259"/>
      <c r="J97" s="259"/>
      <c r="M97" s="259"/>
      <c r="O97" s="259"/>
    </row>
    <row r="98" spans="1:15" s="258" customFormat="1" ht="15" hidden="1">
      <c r="A98" s="20"/>
      <c r="G98" s="259"/>
      <c r="J98" s="259"/>
      <c r="M98" s="259"/>
      <c r="O98" s="259"/>
    </row>
    <row r="99" spans="1:15" s="258" customFormat="1" ht="15" hidden="1">
      <c r="A99" s="20"/>
      <c r="G99" s="259"/>
      <c r="J99" s="259"/>
      <c r="M99" s="259"/>
      <c r="O99" s="259"/>
    </row>
    <row r="100" spans="1:15" s="258" customFormat="1" ht="15" hidden="1">
      <c r="A100" s="20"/>
      <c r="G100" s="259"/>
      <c r="J100" s="259"/>
      <c r="M100" s="259"/>
      <c r="O100" s="259"/>
    </row>
    <row r="101" spans="1:15" s="258" customFormat="1" ht="15" hidden="1">
      <c r="A101" s="20"/>
      <c r="G101" s="259"/>
      <c r="J101" s="259"/>
      <c r="M101" s="259"/>
      <c r="O101" s="259"/>
    </row>
    <row r="102" spans="1:15" s="258" customFormat="1" ht="15" hidden="1">
      <c r="A102" s="20"/>
      <c r="G102" s="259"/>
      <c r="J102" s="259"/>
      <c r="M102" s="259"/>
      <c r="O102" s="259"/>
    </row>
    <row r="103" spans="1:15" s="258" customFormat="1" ht="15" hidden="1">
      <c r="A103" s="20"/>
      <c r="G103" s="259"/>
      <c r="J103" s="259"/>
      <c r="M103" s="259"/>
      <c r="O103" s="259"/>
    </row>
    <row r="104" spans="1:15" s="258" customFormat="1" ht="15" hidden="1">
      <c r="A104" s="20"/>
      <c r="G104" s="259"/>
      <c r="J104" s="259"/>
      <c r="M104" s="259"/>
      <c r="O104" s="259"/>
    </row>
    <row r="105" spans="1:15" s="258" customFormat="1" ht="15" hidden="1">
      <c r="A105" s="20"/>
      <c r="G105" s="259"/>
      <c r="J105" s="259"/>
      <c r="M105" s="259"/>
      <c r="O105" s="259"/>
    </row>
    <row r="106" spans="1:15" s="258" customFormat="1" ht="15" hidden="1">
      <c r="A106" s="32"/>
      <c r="G106" s="259"/>
      <c r="J106" s="259"/>
      <c r="M106" s="259"/>
      <c r="O106" s="259"/>
    </row>
    <row r="107" spans="1:15" s="258" customFormat="1" ht="15" hidden="1">
      <c r="A107" s="33"/>
      <c r="G107" s="259"/>
      <c r="J107" s="259"/>
      <c r="M107" s="259"/>
      <c r="O107" s="259"/>
    </row>
    <row r="108" spans="1:15" s="258" customFormat="1" ht="15" hidden="1">
      <c r="A108" s="33"/>
      <c r="G108" s="259"/>
      <c r="J108" s="259"/>
      <c r="M108" s="259"/>
      <c r="O108" s="259"/>
    </row>
    <row r="109" spans="1:15" s="258" customFormat="1" ht="15" hidden="1">
      <c r="A109" s="33"/>
      <c r="G109" s="259"/>
      <c r="J109" s="259"/>
      <c r="M109" s="259"/>
      <c r="O109" s="259"/>
    </row>
    <row r="110" spans="1:15" s="258" customFormat="1" ht="15" hidden="1">
      <c r="A110" s="33"/>
      <c r="G110" s="259"/>
      <c r="J110" s="259"/>
      <c r="M110" s="259"/>
      <c r="O110" s="259"/>
    </row>
    <row r="111" spans="1:15" s="258" customFormat="1" ht="15" hidden="1">
      <c r="A111" s="33"/>
      <c r="G111" s="259"/>
      <c r="J111" s="259"/>
      <c r="M111" s="259"/>
      <c r="O111" s="259"/>
    </row>
    <row r="112" spans="1:15" s="258" customFormat="1" ht="15" hidden="1">
      <c r="A112" s="32"/>
      <c r="G112" s="259"/>
      <c r="J112" s="259"/>
      <c r="M112" s="259"/>
      <c r="O112" s="259"/>
    </row>
    <row r="113" spans="1:15" s="258" customFormat="1" ht="15" hidden="1">
      <c r="A113" s="32"/>
      <c r="G113" s="259"/>
      <c r="J113" s="259"/>
      <c r="M113" s="259"/>
      <c r="O113" s="259"/>
    </row>
    <row r="114" spans="1:15" s="258" customFormat="1" ht="15" hidden="1">
      <c r="A114" s="32"/>
      <c r="G114" s="259"/>
      <c r="J114" s="259"/>
      <c r="M114" s="259"/>
      <c r="O114" s="259"/>
    </row>
    <row r="115" spans="1:15" s="258" customFormat="1" ht="15" hidden="1">
      <c r="A115" s="32"/>
      <c r="G115" s="259"/>
      <c r="J115" s="259"/>
      <c r="M115" s="259"/>
      <c r="O115" s="259"/>
    </row>
    <row r="116" spans="1:15" s="258" customFormat="1" ht="15" hidden="1">
      <c r="A116" s="32"/>
      <c r="G116" s="259"/>
      <c r="J116" s="259"/>
      <c r="M116" s="259"/>
      <c r="O116" s="259"/>
    </row>
    <row r="117" spans="1:15" s="258" customFormat="1" ht="15" hidden="1">
      <c r="A117" s="32"/>
      <c r="G117" s="259"/>
      <c r="J117" s="259"/>
      <c r="M117" s="259"/>
      <c r="O117" s="259"/>
    </row>
    <row r="118" spans="1:15" s="258" customFormat="1" ht="15" hidden="1">
      <c r="A118" s="32"/>
      <c r="G118" s="259"/>
      <c r="J118" s="259"/>
      <c r="M118" s="259"/>
      <c r="O118" s="259"/>
    </row>
    <row r="119" spans="1:15" s="258" customFormat="1" ht="15" hidden="1">
      <c r="A119" s="32"/>
      <c r="G119" s="259"/>
      <c r="J119" s="259"/>
      <c r="M119" s="259"/>
      <c r="O119" s="259"/>
    </row>
    <row r="120" spans="1:15" s="258" customFormat="1" ht="15" hidden="1">
      <c r="A120" s="32"/>
      <c r="G120" s="259"/>
      <c r="J120" s="259"/>
      <c r="M120" s="259"/>
      <c r="O120" s="259"/>
    </row>
    <row r="121" spans="1:15" s="258" customFormat="1" ht="15" hidden="1">
      <c r="A121" s="32"/>
      <c r="G121" s="259"/>
      <c r="J121" s="259"/>
      <c r="M121" s="259"/>
      <c r="O121" s="259"/>
    </row>
    <row r="122" spans="1:15" s="258" customFormat="1" ht="15" hidden="1">
      <c r="A122" s="32"/>
      <c r="G122" s="259"/>
      <c r="J122" s="259"/>
      <c r="M122" s="259"/>
      <c r="O122" s="259"/>
    </row>
    <row r="123" spans="1:15" s="258" customFormat="1" ht="15" hidden="1">
      <c r="A123" s="32"/>
      <c r="G123" s="259"/>
      <c r="J123" s="259"/>
      <c r="M123" s="259"/>
      <c r="O123" s="259"/>
    </row>
    <row r="124" spans="1:15" s="258" customFormat="1" ht="15" hidden="1">
      <c r="A124" s="32"/>
      <c r="G124" s="259"/>
      <c r="J124" s="259"/>
      <c r="M124" s="259"/>
      <c r="O124" s="259"/>
    </row>
    <row r="125" spans="1:15" s="258" customFormat="1" ht="15" hidden="1">
      <c r="A125" s="32"/>
      <c r="G125" s="259"/>
      <c r="J125" s="259"/>
      <c r="M125" s="259"/>
      <c r="O125" s="259"/>
    </row>
    <row r="126" spans="1:15" s="258" customFormat="1" ht="15" hidden="1">
      <c r="A126" s="32"/>
      <c r="G126" s="259"/>
      <c r="J126" s="259"/>
      <c r="M126" s="259"/>
      <c r="O126" s="259"/>
    </row>
    <row r="127" spans="1:15" s="258" customFormat="1" ht="15" hidden="1">
      <c r="A127" s="32"/>
      <c r="G127" s="259"/>
      <c r="J127" s="259"/>
      <c r="M127" s="259"/>
      <c r="O127" s="259"/>
    </row>
    <row r="128" spans="1:15" s="258" customFormat="1" ht="15" hidden="1">
      <c r="A128" s="32"/>
      <c r="G128" s="259"/>
      <c r="J128" s="259"/>
      <c r="M128" s="259"/>
      <c r="O128" s="259"/>
    </row>
    <row r="129" spans="1:15" s="258" customFormat="1" ht="15" hidden="1">
      <c r="A129" s="32"/>
      <c r="G129" s="259"/>
      <c r="J129" s="259"/>
      <c r="M129" s="259"/>
      <c r="O129" s="259"/>
    </row>
    <row r="130" spans="1:15" s="258" customFormat="1" ht="15" hidden="1">
      <c r="A130" s="32"/>
      <c r="G130" s="259"/>
      <c r="J130" s="259"/>
      <c r="M130" s="259"/>
      <c r="O130" s="259"/>
    </row>
    <row r="131" spans="1:15" s="258" customFormat="1" ht="15" hidden="1">
      <c r="A131" s="32"/>
      <c r="G131" s="259"/>
      <c r="J131" s="259"/>
      <c r="M131" s="259"/>
      <c r="O131" s="259"/>
    </row>
    <row r="132" spans="1:15" s="258" customFormat="1" ht="15" hidden="1">
      <c r="A132" s="32"/>
      <c r="G132" s="259"/>
      <c r="J132" s="259"/>
      <c r="M132" s="259"/>
      <c r="O132" s="259"/>
    </row>
    <row r="133" spans="1:15" s="258" customFormat="1" ht="15" hidden="1">
      <c r="A133" s="32"/>
      <c r="G133" s="259"/>
      <c r="J133" s="259"/>
      <c r="M133" s="259"/>
      <c r="O133" s="259"/>
    </row>
    <row r="134" spans="1:15" s="258" customFormat="1" ht="15" hidden="1">
      <c r="A134" s="32"/>
      <c r="G134" s="259"/>
      <c r="J134" s="259"/>
      <c r="M134" s="259"/>
      <c r="O134" s="259"/>
    </row>
    <row r="135" spans="1:15" s="258" customFormat="1" ht="15" hidden="1">
      <c r="A135" s="32"/>
      <c r="G135" s="259"/>
      <c r="J135" s="259"/>
      <c r="M135" s="259"/>
      <c r="O135" s="259"/>
    </row>
    <row r="136" spans="1:15" s="258" customFormat="1" ht="15" hidden="1">
      <c r="A136" s="32"/>
      <c r="G136" s="259"/>
      <c r="J136" s="259"/>
      <c r="M136" s="259"/>
      <c r="O136" s="259"/>
    </row>
    <row r="137" spans="1:15" s="258" customFormat="1" ht="15" hidden="1">
      <c r="A137" s="32"/>
      <c r="G137" s="259"/>
      <c r="J137" s="259"/>
      <c r="M137" s="259"/>
      <c r="O137" s="259"/>
    </row>
    <row r="138" spans="1:15" s="258" customFormat="1" ht="15" hidden="1">
      <c r="A138" s="32"/>
      <c r="G138" s="259"/>
      <c r="J138" s="259"/>
      <c r="M138" s="259"/>
      <c r="O138" s="259"/>
    </row>
    <row r="139" spans="1:15" s="258" customFormat="1" ht="15" hidden="1">
      <c r="A139" s="32"/>
      <c r="G139" s="259"/>
      <c r="J139" s="259"/>
      <c r="M139" s="259"/>
      <c r="O139" s="259"/>
    </row>
    <row r="140" spans="1:15" s="258" customFormat="1" ht="15" hidden="1">
      <c r="A140" s="32"/>
      <c r="G140" s="259"/>
      <c r="J140" s="259"/>
      <c r="M140" s="259"/>
      <c r="O140" s="259"/>
    </row>
    <row r="141" spans="1:15" s="258" customFormat="1" ht="15" hidden="1">
      <c r="A141" s="32"/>
      <c r="G141" s="259"/>
      <c r="J141" s="259"/>
      <c r="M141" s="259"/>
      <c r="O141" s="259"/>
    </row>
    <row r="142" spans="1:15" s="258" customFormat="1" ht="15" hidden="1">
      <c r="A142" s="32"/>
      <c r="G142" s="259"/>
      <c r="J142" s="259"/>
      <c r="M142" s="259"/>
      <c r="O142" s="259"/>
    </row>
    <row r="143" spans="1:15" s="258" customFormat="1" ht="15" hidden="1">
      <c r="A143" s="32"/>
      <c r="G143" s="259"/>
      <c r="J143" s="259"/>
      <c r="M143" s="259"/>
      <c r="O143" s="259"/>
    </row>
    <row r="144" spans="1:15" s="258" customFormat="1" ht="15" hidden="1">
      <c r="A144" s="32"/>
      <c r="G144" s="259"/>
      <c r="J144" s="259"/>
      <c r="M144" s="259"/>
      <c r="O144" s="259"/>
    </row>
    <row r="145" spans="1:15" s="258" customFormat="1" ht="15" hidden="1">
      <c r="A145" s="32"/>
      <c r="G145" s="259"/>
      <c r="J145" s="259"/>
      <c r="M145" s="259"/>
      <c r="O145" s="259"/>
    </row>
    <row r="146" spans="1:15" s="258" customFormat="1" ht="15" hidden="1">
      <c r="A146" s="32"/>
      <c r="G146" s="259"/>
      <c r="J146" s="259"/>
      <c r="M146" s="259"/>
      <c r="O146" s="259"/>
    </row>
    <row r="147" spans="1:15" s="258" customFormat="1" ht="15" hidden="1">
      <c r="A147" s="32"/>
      <c r="G147" s="259"/>
      <c r="J147" s="259"/>
      <c r="M147" s="259"/>
      <c r="O147" s="259"/>
    </row>
    <row r="148" spans="1:15" s="258" customFormat="1" ht="15" hidden="1">
      <c r="A148" s="32"/>
      <c r="G148" s="259"/>
      <c r="J148" s="259"/>
      <c r="M148" s="259"/>
      <c r="O148" s="259"/>
    </row>
    <row r="149" spans="1:15" s="258" customFormat="1" ht="15" hidden="1">
      <c r="A149" s="32"/>
      <c r="G149" s="259"/>
      <c r="J149" s="259"/>
      <c r="M149" s="259"/>
      <c r="O149" s="259"/>
    </row>
    <row r="150" spans="1:15" s="258" customFormat="1" ht="15" hidden="1">
      <c r="A150" s="32"/>
      <c r="G150" s="259"/>
      <c r="J150" s="259"/>
      <c r="M150" s="259"/>
      <c r="O150" s="259"/>
    </row>
    <row r="151" spans="1:15" s="258" customFormat="1" ht="15" hidden="1">
      <c r="A151" s="32"/>
      <c r="G151" s="259"/>
      <c r="J151" s="259"/>
      <c r="M151" s="259"/>
      <c r="O151" s="259"/>
    </row>
    <row r="152" spans="1:15" s="258" customFormat="1" ht="15" hidden="1">
      <c r="A152" s="32"/>
      <c r="G152" s="259"/>
      <c r="J152" s="259"/>
      <c r="M152" s="259"/>
      <c r="O152" s="259"/>
    </row>
    <row r="153" spans="1:15" s="258" customFormat="1" ht="15" hidden="1">
      <c r="A153" s="32"/>
      <c r="G153" s="259"/>
      <c r="J153" s="259"/>
      <c r="M153" s="259"/>
      <c r="O153" s="259"/>
    </row>
    <row r="154" spans="1:15" s="258" customFormat="1" ht="15" hidden="1">
      <c r="A154" s="32"/>
      <c r="G154" s="259"/>
      <c r="J154" s="259"/>
      <c r="M154" s="259"/>
      <c r="O154" s="259"/>
    </row>
    <row r="155" spans="1:15" s="258" customFormat="1" ht="15" hidden="1">
      <c r="A155" s="32"/>
      <c r="G155" s="259"/>
      <c r="J155" s="259"/>
      <c r="M155" s="259"/>
      <c r="O155" s="259"/>
    </row>
    <row r="156" spans="1:15" s="258" customFormat="1" ht="15" hidden="1">
      <c r="A156" s="32"/>
      <c r="G156" s="259"/>
      <c r="J156" s="259"/>
      <c r="M156" s="259"/>
      <c r="O156" s="259"/>
    </row>
    <row r="157" spans="1:15" s="258" customFormat="1" ht="15" hidden="1">
      <c r="A157" s="32"/>
      <c r="G157" s="259"/>
      <c r="J157" s="259"/>
      <c r="M157" s="259"/>
      <c r="O157" s="259"/>
    </row>
    <row r="158" spans="1:15" s="258" customFormat="1" ht="15" hidden="1">
      <c r="A158" s="32"/>
      <c r="G158" s="259"/>
      <c r="J158" s="259"/>
      <c r="M158" s="259"/>
      <c r="O158" s="259"/>
    </row>
    <row r="159" spans="1:15" s="258" customFormat="1" ht="15" hidden="1">
      <c r="A159" s="32"/>
      <c r="G159" s="259"/>
      <c r="J159" s="259"/>
      <c r="M159" s="259"/>
      <c r="O159" s="259"/>
    </row>
    <row r="160" spans="1:15" s="258" customFormat="1" ht="15" hidden="1">
      <c r="A160" s="32"/>
      <c r="G160" s="259"/>
      <c r="J160" s="259"/>
      <c r="M160" s="259"/>
      <c r="O160" s="259"/>
    </row>
    <row r="161" spans="1:15" s="258" customFormat="1" ht="15" hidden="1">
      <c r="A161" s="32"/>
      <c r="G161" s="259"/>
      <c r="J161" s="259"/>
      <c r="M161" s="259"/>
      <c r="O161" s="259"/>
    </row>
    <row r="162" spans="1:15" s="258" customFormat="1" ht="15" hidden="1">
      <c r="A162" s="32"/>
      <c r="G162" s="259"/>
      <c r="J162" s="259"/>
      <c r="M162" s="259"/>
      <c r="O162" s="259"/>
    </row>
    <row r="163" spans="1:15" s="258" customFormat="1" ht="15" hidden="1">
      <c r="A163" s="32"/>
      <c r="G163" s="259"/>
      <c r="J163" s="259"/>
      <c r="M163" s="259"/>
      <c r="O163" s="259"/>
    </row>
    <row r="164" spans="1:15" s="258" customFormat="1" ht="15" hidden="1">
      <c r="A164" s="32"/>
      <c r="G164" s="259"/>
      <c r="J164" s="259"/>
      <c r="M164" s="259"/>
      <c r="O164" s="259"/>
    </row>
    <row r="165" spans="1:15" s="258" customFormat="1" ht="15" hidden="1">
      <c r="A165" s="32"/>
      <c r="G165" s="259"/>
      <c r="J165" s="259"/>
      <c r="M165" s="259"/>
      <c r="O165" s="259"/>
    </row>
    <row r="166" spans="1:15" s="258" customFormat="1" ht="15" hidden="1">
      <c r="A166" s="32"/>
      <c r="G166" s="259"/>
      <c r="J166" s="259"/>
      <c r="M166" s="259"/>
      <c r="O166" s="259"/>
    </row>
    <row r="167" spans="1:15" s="258" customFormat="1" ht="15" hidden="1">
      <c r="A167" s="32"/>
      <c r="G167" s="259"/>
      <c r="J167" s="259"/>
      <c r="M167" s="259"/>
      <c r="O167" s="259"/>
    </row>
    <row r="168" spans="1:15" s="258" customFormat="1" ht="15" hidden="1">
      <c r="A168" s="32"/>
      <c r="G168" s="259"/>
      <c r="J168" s="259"/>
      <c r="M168" s="259"/>
      <c r="O168" s="259"/>
    </row>
    <row r="169" spans="1:15" s="258" customFormat="1" ht="15" hidden="1">
      <c r="A169" s="32"/>
      <c r="G169" s="259"/>
      <c r="J169" s="259"/>
      <c r="M169" s="259"/>
      <c r="O169" s="259"/>
    </row>
    <row r="170" spans="1:15" s="258" customFormat="1" ht="15" hidden="1">
      <c r="A170" s="32"/>
      <c r="G170" s="259"/>
      <c r="J170" s="259"/>
      <c r="M170" s="259"/>
      <c r="O170" s="259"/>
    </row>
    <row r="171" spans="1:15" s="258" customFormat="1" ht="15" hidden="1">
      <c r="A171" s="32"/>
      <c r="G171" s="259"/>
      <c r="J171" s="259"/>
      <c r="M171" s="259"/>
      <c r="O171" s="259"/>
    </row>
    <row r="172" spans="1:15" s="258" customFormat="1" ht="15" hidden="1">
      <c r="A172" s="32"/>
      <c r="G172" s="259"/>
      <c r="J172" s="259"/>
      <c r="M172" s="259"/>
      <c r="O172" s="259"/>
    </row>
    <row r="173" spans="1:15" s="258" customFormat="1" ht="15" hidden="1">
      <c r="A173" s="32"/>
      <c r="G173" s="259"/>
      <c r="J173" s="259"/>
      <c r="M173" s="259"/>
      <c r="O173" s="259"/>
    </row>
    <row r="174" spans="1:15" s="258" customFormat="1" ht="15" hidden="1">
      <c r="A174" s="32"/>
      <c r="G174" s="259"/>
      <c r="J174" s="259"/>
      <c r="M174" s="259"/>
      <c r="O174" s="259"/>
    </row>
    <row r="175" spans="1:15" s="258" customFormat="1" ht="15" hidden="1">
      <c r="A175" s="32"/>
      <c r="G175" s="259"/>
      <c r="J175" s="259"/>
      <c r="M175" s="259"/>
      <c r="O175" s="259"/>
    </row>
    <row r="176" spans="1:15" s="258" customFormat="1" ht="15" hidden="1">
      <c r="A176" s="32"/>
      <c r="G176" s="259"/>
      <c r="J176" s="259"/>
      <c r="M176" s="259"/>
      <c r="O176" s="259"/>
    </row>
    <row r="177" spans="1:15" s="258" customFormat="1" ht="15" hidden="1">
      <c r="A177" s="32"/>
      <c r="G177" s="259"/>
      <c r="J177" s="259"/>
      <c r="M177" s="259"/>
      <c r="O177" s="259"/>
    </row>
    <row r="178" spans="1:15" s="258" customFormat="1" ht="15" hidden="1">
      <c r="A178" s="32"/>
      <c r="G178" s="259"/>
      <c r="J178" s="259"/>
      <c r="M178" s="259"/>
      <c r="O178" s="259"/>
    </row>
    <row r="179" spans="1:15" s="258" customFormat="1" ht="15" hidden="1">
      <c r="A179" s="32"/>
      <c r="G179" s="259"/>
      <c r="J179" s="259"/>
      <c r="M179" s="259"/>
      <c r="O179" s="259"/>
    </row>
    <row r="180" spans="1:15" s="258" customFormat="1" ht="15" hidden="1">
      <c r="A180" s="32"/>
      <c r="G180" s="259"/>
      <c r="J180" s="259"/>
      <c r="M180" s="259"/>
      <c r="O180" s="259"/>
    </row>
    <row r="181" spans="1:15" s="258" customFormat="1" ht="15" hidden="1">
      <c r="A181" s="32"/>
      <c r="G181" s="259"/>
      <c r="J181" s="259"/>
      <c r="M181" s="259"/>
      <c r="O181" s="259"/>
    </row>
    <row r="182" spans="1:15" s="258" customFormat="1" ht="15" hidden="1">
      <c r="A182" s="32"/>
      <c r="G182" s="259"/>
      <c r="J182" s="259"/>
      <c r="M182" s="259"/>
      <c r="O182" s="259"/>
    </row>
    <row r="183" spans="1:15" s="258" customFormat="1" ht="15" hidden="1">
      <c r="A183" s="32"/>
      <c r="G183" s="259"/>
      <c r="J183" s="259"/>
      <c r="M183" s="259"/>
      <c r="O183" s="259"/>
    </row>
    <row r="184" spans="1:15" s="258" customFormat="1" ht="15" hidden="1">
      <c r="A184" s="32"/>
      <c r="G184" s="259"/>
      <c r="J184" s="259"/>
      <c r="M184" s="259"/>
      <c r="O184" s="259"/>
    </row>
    <row r="185" spans="1:15" s="258" customFormat="1" ht="15" hidden="1">
      <c r="A185" s="32"/>
      <c r="G185" s="259"/>
      <c r="J185" s="259"/>
      <c r="M185" s="259"/>
      <c r="O185" s="259"/>
    </row>
    <row r="186" spans="1:15" s="258" customFormat="1" ht="15" hidden="1">
      <c r="A186" s="32"/>
      <c r="G186" s="259"/>
      <c r="J186" s="259"/>
      <c r="M186" s="259"/>
      <c r="O186" s="259"/>
    </row>
    <row r="187" spans="1:15" s="258" customFormat="1" ht="15" hidden="1">
      <c r="A187" s="32"/>
      <c r="G187" s="259"/>
      <c r="J187" s="259"/>
      <c r="M187" s="259"/>
      <c r="O187" s="259"/>
    </row>
    <row r="188" spans="1:15" s="258" customFormat="1" ht="15" hidden="1">
      <c r="A188" s="32"/>
      <c r="G188" s="259"/>
      <c r="J188" s="259"/>
      <c r="M188" s="259"/>
      <c r="O188" s="259"/>
    </row>
    <row r="189" spans="1:15" s="258" customFormat="1" ht="15" hidden="1">
      <c r="A189" s="32"/>
      <c r="G189" s="259"/>
      <c r="J189" s="259"/>
      <c r="M189" s="259"/>
      <c r="O189" s="259"/>
    </row>
    <row r="190" spans="1:15" s="258" customFormat="1" ht="15" hidden="1">
      <c r="A190" s="32"/>
      <c r="G190" s="259"/>
      <c r="J190" s="259"/>
      <c r="M190" s="259"/>
      <c r="O190" s="259"/>
    </row>
    <row r="191" spans="1:15" s="258" customFormat="1" ht="15" hidden="1">
      <c r="A191" s="32"/>
      <c r="G191" s="259"/>
      <c r="J191" s="259"/>
      <c r="M191" s="259"/>
      <c r="O191" s="259"/>
    </row>
    <row r="192" spans="1:15" s="258" customFormat="1" ht="15" hidden="1">
      <c r="A192" s="32"/>
      <c r="G192" s="259"/>
      <c r="J192" s="259"/>
      <c r="M192" s="259"/>
      <c r="O192" s="259"/>
    </row>
    <row r="193" spans="1:15" s="258" customFormat="1" ht="15" hidden="1">
      <c r="A193" s="32"/>
      <c r="G193" s="259"/>
      <c r="J193" s="259"/>
      <c r="M193" s="259"/>
      <c r="O193" s="259"/>
    </row>
    <row r="194" spans="1:15" s="258" customFormat="1" ht="15" hidden="1">
      <c r="A194" s="32"/>
      <c r="G194" s="259"/>
      <c r="J194" s="259"/>
      <c r="M194" s="259"/>
      <c r="O194" s="259"/>
    </row>
    <row r="195" spans="1:15" s="258" customFormat="1" ht="15" hidden="1">
      <c r="A195" s="32"/>
      <c r="G195" s="259"/>
      <c r="J195" s="259"/>
      <c r="M195" s="259"/>
      <c r="O195" s="259"/>
    </row>
    <row r="196" spans="1:15" s="258" customFormat="1" ht="15" hidden="1">
      <c r="A196" s="32"/>
      <c r="G196" s="259"/>
      <c r="J196" s="259"/>
      <c r="M196" s="259"/>
      <c r="O196" s="259"/>
    </row>
    <row r="197" spans="1:15" s="258" customFormat="1" ht="15" hidden="1">
      <c r="A197" s="32"/>
      <c r="G197" s="259"/>
      <c r="J197" s="259"/>
      <c r="M197" s="259"/>
      <c r="O197" s="259"/>
    </row>
    <row r="198" spans="1:15" s="258" customFormat="1" ht="15" hidden="1">
      <c r="A198" s="32"/>
      <c r="G198" s="259"/>
      <c r="J198" s="259"/>
      <c r="M198" s="259"/>
      <c r="O198" s="259"/>
    </row>
    <row r="199" spans="1:15" s="258" customFormat="1" ht="15" hidden="1">
      <c r="A199" s="32"/>
      <c r="G199" s="259"/>
      <c r="J199" s="259"/>
      <c r="M199" s="259"/>
      <c r="O199" s="259"/>
    </row>
    <row r="200" spans="1:15" s="258" customFormat="1" ht="15" hidden="1">
      <c r="A200" s="32"/>
      <c r="G200" s="259"/>
      <c r="J200" s="259"/>
      <c r="M200" s="259"/>
      <c r="O200" s="259"/>
    </row>
    <row r="201" spans="1:15" s="258" customFormat="1" ht="15" hidden="1">
      <c r="A201" s="32"/>
      <c r="G201" s="259"/>
      <c r="J201" s="259"/>
      <c r="M201" s="259"/>
      <c r="O201" s="259"/>
    </row>
    <row r="202" spans="1:15" s="258" customFormat="1" ht="15" hidden="1">
      <c r="A202" s="32"/>
      <c r="G202" s="259"/>
      <c r="J202" s="259"/>
      <c r="M202" s="259"/>
      <c r="O202" s="259"/>
    </row>
    <row r="203" spans="1:15" s="258" customFormat="1" ht="15" hidden="1">
      <c r="A203" s="32"/>
      <c r="G203" s="259"/>
      <c r="J203" s="259"/>
      <c r="M203" s="259"/>
      <c r="O203" s="259"/>
    </row>
    <row r="204" spans="1:15" s="258" customFormat="1" ht="15" hidden="1">
      <c r="A204" s="32"/>
      <c r="G204" s="259"/>
      <c r="J204" s="259"/>
      <c r="M204" s="259"/>
      <c r="O204" s="259"/>
    </row>
    <row r="205" spans="1:15" s="258" customFormat="1" ht="15" hidden="1">
      <c r="A205" s="32"/>
      <c r="G205" s="259"/>
      <c r="J205" s="259"/>
      <c r="M205" s="259"/>
      <c r="O205" s="259"/>
    </row>
    <row r="206" spans="1:15" s="258" customFormat="1" ht="15" hidden="1">
      <c r="A206" s="32"/>
      <c r="G206" s="259"/>
      <c r="J206" s="259"/>
      <c r="M206" s="259"/>
      <c r="O206" s="259"/>
    </row>
    <row r="207" spans="1:15" s="258" customFormat="1" ht="15" hidden="1">
      <c r="A207" s="32"/>
      <c r="G207" s="259"/>
      <c r="J207" s="259"/>
      <c r="M207" s="259"/>
      <c r="O207" s="259"/>
    </row>
    <row r="208" spans="1:15" s="258" customFormat="1" ht="15" hidden="1">
      <c r="A208" s="32"/>
      <c r="G208" s="259"/>
      <c r="J208" s="259"/>
      <c r="M208" s="259"/>
      <c r="O208" s="259"/>
    </row>
    <row r="209" spans="1:15" s="258" customFormat="1" ht="15" hidden="1">
      <c r="A209" s="32"/>
      <c r="G209" s="259"/>
      <c r="J209" s="259"/>
      <c r="M209" s="259"/>
      <c r="O209" s="259"/>
    </row>
    <row r="210" spans="1:15" s="258" customFormat="1" ht="15" hidden="1">
      <c r="A210" s="32"/>
      <c r="G210" s="259"/>
      <c r="J210" s="259"/>
      <c r="M210" s="259"/>
      <c r="O210" s="259"/>
    </row>
    <row r="211" spans="1:15" s="258" customFormat="1" ht="15" hidden="1">
      <c r="A211" s="32"/>
      <c r="G211" s="259"/>
      <c r="J211" s="259"/>
      <c r="M211" s="259"/>
      <c r="O211" s="259"/>
    </row>
    <row r="212" spans="1:15" s="258" customFormat="1" ht="15" hidden="1">
      <c r="A212" s="32"/>
      <c r="G212" s="259"/>
      <c r="J212" s="259"/>
      <c r="M212" s="259"/>
      <c r="O212" s="259"/>
    </row>
    <row r="213" spans="1:15" s="258" customFormat="1" ht="15" hidden="1">
      <c r="A213" s="32"/>
      <c r="G213" s="259"/>
      <c r="J213" s="259"/>
      <c r="M213" s="259"/>
      <c r="O213" s="259"/>
    </row>
    <row r="214" spans="1:15" s="258" customFormat="1" ht="15" hidden="1">
      <c r="A214" s="32"/>
      <c r="G214" s="259"/>
      <c r="J214" s="259"/>
      <c r="M214" s="259"/>
      <c r="O214" s="259"/>
    </row>
    <row r="215" spans="1:15" s="258" customFormat="1" ht="15" hidden="1">
      <c r="A215" s="32"/>
      <c r="G215" s="259"/>
      <c r="J215" s="259"/>
      <c r="M215" s="259"/>
      <c r="O215" s="259"/>
    </row>
    <row r="216" spans="1:15" s="258" customFormat="1" ht="15" hidden="1">
      <c r="A216" s="32"/>
      <c r="G216" s="259"/>
      <c r="J216" s="259"/>
      <c r="M216" s="259"/>
      <c r="O216" s="259"/>
    </row>
    <row r="217" spans="1:15" s="258" customFormat="1" ht="15" hidden="1">
      <c r="A217" s="32"/>
      <c r="G217" s="259"/>
      <c r="J217" s="259"/>
      <c r="M217" s="259"/>
      <c r="O217" s="259"/>
    </row>
    <row r="218" spans="1:15" s="258" customFormat="1" ht="15" hidden="1">
      <c r="A218" s="32"/>
      <c r="G218" s="259"/>
      <c r="J218" s="259"/>
      <c r="M218" s="259"/>
      <c r="O218" s="259"/>
    </row>
    <row r="219" spans="1:15" s="258" customFormat="1" ht="15" hidden="1">
      <c r="A219" s="32"/>
      <c r="G219" s="259"/>
      <c r="J219" s="259"/>
      <c r="M219" s="259"/>
      <c r="O219" s="259"/>
    </row>
    <row r="220" spans="1:15" s="258" customFormat="1" ht="15" hidden="1">
      <c r="A220" s="32"/>
      <c r="G220" s="259"/>
      <c r="J220" s="259"/>
      <c r="M220" s="259"/>
      <c r="O220" s="259"/>
    </row>
    <row r="221" spans="1:15" s="258" customFormat="1" ht="15" hidden="1">
      <c r="A221" s="32"/>
      <c r="G221" s="259"/>
      <c r="J221" s="259"/>
      <c r="M221" s="259"/>
      <c r="O221" s="259"/>
    </row>
    <row r="222" spans="1:15" s="258" customFormat="1" ht="15" hidden="1">
      <c r="A222" s="32"/>
      <c r="G222" s="259"/>
      <c r="J222" s="259"/>
      <c r="M222" s="259"/>
      <c r="O222" s="259"/>
    </row>
    <row r="223" spans="1:15" s="258" customFormat="1" ht="15" hidden="1">
      <c r="A223" s="32"/>
      <c r="G223" s="259"/>
      <c r="J223" s="259"/>
      <c r="M223" s="259"/>
      <c r="O223" s="259"/>
    </row>
    <row r="224" spans="1:15" s="258" customFormat="1" ht="15" hidden="1">
      <c r="A224" s="32"/>
      <c r="G224" s="259"/>
      <c r="J224" s="259"/>
      <c r="M224" s="259"/>
      <c r="O224" s="259"/>
    </row>
    <row r="225" spans="1:15" s="258" customFormat="1" ht="15" hidden="1">
      <c r="A225" s="32"/>
      <c r="G225" s="259"/>
      <c r="J225" s="259"/>
      <c r="M225" s="259"/>
      <c r="O225" s="259"/>
    </row>
    <row r="226" spans="1:15" s="258" customFormat="1" ht="15" hidden="1">
      <c r="A226" s="32"/>
      <c r="G226" s="259"/>
      <c r="J226" s="259"/>
      <c r="M226" s="259"/>
      <c r="O226" s="259"/>
    </row>
    <row r="227" spans="1:15" s="258" customFormat="1" ht="15" hidden="1">
      <c r="A227" s="32"/>
      <c r="G227" s="259"/>
      <c r="J227" s="259"/>
      <c r="M227" s="259"/>
      <c r="O227" s="259"/>
    </row>
    <row r="228" spans="1:15" s="258" customFormat="1" ht="15" hidden="1">
      <c r="A228" s="32"/>
      <c r="G228" s="259"/>
      <c r="J228" s="259"/>
      <c r="M228" s="259"/>
      <c r="O228" s="259"/>
    </row>
    <row r="229" spans="1:15" s="258" customFormat="1" ht="15" hidden="1">
      <c r="A229" s="32"/>
      <c r="G229" s="259"/>
      <c r="J229" s="259"/>
      <c r="M229" s="259"/>
      <c r="O229" s="259"/>
    </row>
    <row r="230" spans="1:15" s="258" customFormat="1" ht="15" hidden="1">
      <c r="A230" s="32"/>
      <c r="G230" s="259"/>
      <c r="J230" s="259"/>
      <c r="M230" s="259"/>
      <c r="O230" s="259"/>
    </row>
    <row r="231" spans="1:15" s="258" customFormat="1" ht="15" hidden="1">
      <c r="A231" s="32"/>
      <c r="G231" s="259"/>
      <c r="J231" s="259"/>
      <c r="M231" s="259"/>
      <c r="O231" s="259"/>
    </row>
    <row r="232" spans="1:15" s="258" customFormat="1" ht="15" hidden="1">
      <c r="A232" s="32"/>
      <c r="G232" s="259"/>
      <c r="J232" s="259"/>
      <c r="M232" s="259"/>
      <c r="O232" s="259"/>
    </row>
    <row r="233" spans="1:15" s="258" customFormat="1" ht="15" hidden="1">
      <c r="A233" s="32"/>
      <c r="G233" s="259"/>
      <c r="J233" s="259"/>
      <c r="M233" s="259"/>
      <c r="O233" s="259"/>
    </row>
    <row r="234" spans="1:15" s="258" customFormat="1" ht="15" hidden="1">
      <c r="A234" s="32"/>
      <c r="G234" s="259"/>
      <c r="J234" s="259"/>
      <c r="M234" s="259"/>
      <c r="O234" s="259"/>
    </row>
    <row r="235" spans="1:15" s="258" customFormat="1" ht="15" hidden="1">
      <c r="A235" s="32"/>
      <c r="G235" s="259"/>
      <c r="J235" s="259"/>
      <c r="M235" s="259"/>
      <c r="O235" s="259"/>
    </row>
    <row r="236" spans="1:15" s="258" customFormat="1" ht="15" hidden="1">
      <c r="A236" s="32"/>
      <c r="G236" s="259"/>
      <c r="J236" s="259"/>
      <c r="M236" s="259"/>
      <c r="O236" s="259"/>
    </row>
    <row r="237" spans="1:15" s="258" customFormat="1" ht="15" hidden="1">
      <c r="A237" s="32"/>
      <c r="G237" s="259"/>
      <c r="J237" s="259"/>
      <c r="M237" s="259"/>
      <c r="O237" s="259"/>
    </row>
    <row r="238" spans="1:15" s="258" customFormat="1" ht="15" hidden="1">
      <c r="A238" s="32"/>
      <c r="G238" s="259"/>
      <c r="J238" s="259"/>
      <c r="M238" s="259"/>
      <c r="O238" s="259"/>
    </row>
    <row r="239" spans="1:15" s="258" customFormat="1" ht="15" hidden="1">
      <c r="A239" s="32"/>
      <c r="G239" s="259"/>
      <c r="J239" s="259"/>
      <c r="M239" s="259"/>
      <c r="O239" s="259"/>
    </row>
    <row r="240" spans="1:15" s="258" customFormat="1" ht="15" hidden="1">
      <c r="A240" s="32"/>
      <c r="G240" s="259"/>
      <c r="J240" s="259"/>
      <c r="M240" s="259"/>
      <c r="O240" s="259"/>
    </row>
    <row r="241" spans="1:15" s="258" customFormat="1" ht="15" hidden="1">
      <c r="A241" s="32"/>
      <c r="G241" s="259"/>
      <c r="J241" s="259"/>
      <c r="M241" s="259"/>
      <c r="O241" s="259"/>
    </row>
    <row r="242" spans="1:15" s="258" customFormat="1" ht="15" hidden="1">
      <c r="A242" s="32"/>
      <c r="G242" s="259"/>
      <c r="J242" s="259"/>
      <c r="M242" s="259"/>
      <c r="O242" s="259"/>
    </row>
    <row r="243" spans="1:15" s="258" customFormat="1" ht="15" hidden="1">
      <c r="A243" s="32"/>
      <c r="G243" s="259"/>
      <c r="J243" s="259"/>
      <c r="M243" s="259"/>
      <c r="O243" s="259"/>
    </row>
    <row r="244" spans="1:15" s="258" customFormat="1" ht="15" hidden="1">
      <c r="A244" s="32"/>
      <c r="G244" s="259"/>
      <c r="J244" s="259"/>
      <c r="M244" s="259"/>
      <c r="O244" s="259"/>
    </row>
    <row r="245" spans="1:15" s="258" customFormat="1" ht="15" hidden="1">
      <c r="A245" s="32"/>
      <c r="G245" s="259"/>
      <c r="J245" s="259"/>
      <c r="M245" s="259"/>
      <c r="O245" s="259"/>
    </row>
    <row r="246" spans="1:15" s="258" customFormat="1" ht="15" hidden="1">
      <c r="A246" s="32"/>
      <c r="G246" s="259"/>
      <c r="J246" s="259"/>
      <c r="M246" s="259"/>
      <c r="O246" s="259"/>
    </row>
    <row r="247" spans="1:15" s="258" customFormat="1" ht="15" hidden="1">
      <c r="A247" s="32"/>
      <c r="G247" s="259"/>
      <c r="J247" s="259"/>
      <c r="M247" s="259"/>
      <c r="O247" s="259"/>
    </row>
    <row r="248" spans="1:15" s="258" customFormat="1" ht="15" hidden="1">
      <c r="A248" s="32"/>
      <c r="G248" s="259"/>
      <c r="J248" s="259"/>
      <c r="M248" s="259"/>
      <c r="O248" s="259"/>
    </row>
    <row r="249" spans="1:15" s="258" customFormat="1" ht="15" hidden="1">
      <c r="A249" s="32"/>
      <c r="G249" s="259"/>
      <c r="J249" s="259"/>
      <c r="M249" s="259"/>
      <c r="O249" s="259"/>
    </row>
    <row r="250" spans="1:15" s="258" customFormat="1" ht="15" hidden="1">
      <c r="A250" s="32"/>
      <c r="G250" s="259"/>
      <c r="J250" s="259"/>
      <c r="M250" s="259"/>
      <c r="O250" s="259"/>
    </row>
    <row r="251" spans="1:15" s="258" customFormat="1" ht="15" hidden="1">
      <c r="A251" s="32"/>
      <c r="G251" s="259"/>
      <c r="J251" s="259"/>
      <c r="M251" s="259"/>
      <c r="O251" s="259"/>
    </row>
    <row r="252" spans="1:15" s="258" customFormat="1" ht="15" hidden="1">
      <c r="A252" s="32"/>
      <c r="G252" s="259"/>
      <c r="J252" s="259"/>
      <c r="M252" s="259"/>
      <c r="O252" s="259"/>
    </row>
    <row r="253" spans="1:15" s="258" customFormat="1" ht="15" hidden="1">
      <c r="A253" s="32"/>
      <c r="G253" s="259"/>
      <c r="J253" s="259"/>
      <c r="M253" s="259"/>
      <c r="O253" s="259"/>
    </row>
    <row r="254" spans="1:15" s="258" customFormat="1" ht="15" hidden="1">
      <c r="A254" s="32"/>
      <c r="G254" s="259"/>
      <c r="J254" s="259"/>
      <c r="M254" s="259"/>
      <c r="O254" s="259"/>
    </row>
    <row r="255" spans="1:15" s="258" customFormat="1" ht="15" hidden="1">
      <c r="A255" s="32"/>
      <c r="G255" s="259"/>
      <c r="J255" s="259"/>
      <c r="M255" s="259"/>
      <c r="O255" s="259"/>
    </row>
    <row r="256" spans="1:15" s="258" customFormat="1" ht="15" hidden="1">
      <c r="A256" s="32"/>
      <c r="G256" s="259"/>
      <c r="J256" s="259"/>
      <c r="M256" s="259"/>
      <c r="O256" s="259"/>
    </row>
    <row r="257" spans="1:15" s="258" customFormat="1" ht="15" hidden="1">
      <c r="A257" s="32"/>
      <c r="G257" s="259"/>
      <c r="J257" s="259"/>
      <c r="M257" s="259"/>
      <c r="O257" s="259"/>
    </row>
    <row r="258" spans="1:15" s="258" customFormat="1" ht="15" hidden="1">
      <c r="A258" s="32"/>
      <c r="G258" s="259"/>
      <c r="J258" s="259"/>
      <c r="M258" s="259"/>
      <c r="O258" s="259"/>
    </row>
    <row r="259" spans="1:15" s="258" customFormat="1" ht="15" hidden="1">
      <c r="A259" s="32"/>
      <c r="G259" s="259"/>
      <c r="J259" s="259"/>
      <c r="M259" s="259"/>
      <c r="O259" s="259"/>
    </row>
    <row r="260" spans="1:15" s="258" customFormat="1" ht="15" hidden="1">
      <c r="A260" s="32"/>
      <c r="G260" s="259"/>
      <c r="J260" s="259"/>
      <c r="M260" s="259"/>
      <c r="O260" s="259"/>
    </row>
    <row r="261" spans="1:15" s="258" customFormat="1" ht="15" hidden="1">
      <c r="A261" s="32"/>
      <c r="G261" s="259"/>
      <c r="J261" s="259"/>
      <c r="M261" s="259"/>
      <c r="O261" s="259"/>
    </row>
    <row r="262" spans="1:15" s="258" customFormat="1" ht="15" hidden="1">
      <c r="A262" s="32"/>
      <c r="G262" s="259"/>
      <c r="J262" s="259"/>
      <c r="M262" s="259"/>
      <c r="O262" s="259"/>
    </row>
    <row r="263" spans="1:15" s="258" customFormat="1" ht="15" hidden="1">
      <c r="A263" s="32"/>
      <c r="G263" s="259"/>
      <c r="J263" s="259"/>
      <c r="M263" s="259"/>
      <c r="O263" s="259"/>
    </row>
    <row r="264" spans="1:15" s="258" customFormat="1" ht="15" hidden="1">
      <c r="A264" s="32"/>
      <c r="G264" s="259"/>
      <c r="J264" s="259"/>
      <c r="M264" s="259"/>
      <c r="O264" s="259"/>
    </row>
    <row r="265" spans="1:15" s="258" customFormat="1" ht="15" hidden="1">
      <c r="A265" s="32"/>
      <c r="G265" s="259"/>
      <c r="J265" s="259"/>
      <c r="M265" s="259"/>
      <c r="O265" s="259"/>
    </row>
    <row r="266" spans="1:15" s="258" customFormat="1" ht="15" hidden="1">
      <c r="A266" s="32"/>
      <c r="G266" s="259"/>
      <c r="J266" s="259"/>
      <c r="M266" s="259"/>
      <c r="O266" s="259"/>
    </row>
    <row r="267" spans="1:15" s="258" customFormat="1" ht="15" hidden="1">
      <c r="A267" s="32"/>
      <c r="G267" s="259"/>
      <c r="J267" s="259"/>
      <c r="M267" s="259"/>
      <c r="O267" s="259"/>
    </row>
    <row r="268" spans="1:15" s="258" customFormat="1" ht="15" hidden="1">
      <c r="A268" s="32"/>
      <c r="G268" s="259"/>
      <c r="J268" s="259"/>
      <c r="M268" s="259"/>
      <c r="O268" s="259"/>
    </row>
    <row r="269" spans="1:15" s="258" customFormat="1" ht="15" hidden="1">
      <c r="A269" s="32"/>
      <c r="G269" s="259"/>
      <c r="J269" s="259"/>
      <c r="M269" s="259"/>
      <c r="O269" s="259"/>
    </row>
    <row r="270" spans="1:15" s="258" customFormat="1" ht="15" hidden="1">
      <c r="A270" s="32"/>
      <c r="G270" s="259"/>
      <c r="J270" s="259"/>
      <c r="M270" s="259"/>
      <c r="O270" s="259"/>
    </row>
    <row r="271" spans="1:15" s="258" customFormat="1" ht="15" hidden="1">
      <c r="A271" s="32"/>
      <c r="G271" s="259"/>
      <c r="J271" s="259"/>
      <c r="M271" s="259"/>
      <c r="O271" s="259"/>
    </row>
    <row r="272" spans="1:15" s="258" customFormat="1" ht="15" hidden="1">
      <c r="A272" s="32"/>
      <c r="G272" s="259"/>
      <c r="J272" s="259"/>
      <c r="M272" s="259"/>
      <c r="O272" s="259"/>
    </row>
  </sheetData>
  <sheetProtection password="96E3" sheet="1" objects="1" scenarios="1"/>
  <mergeCells count="17">
    <mergeCell ref="I2:O3"/>
    <mergeCell ref="I5:O5"/>
    <mergeCell ref="B6:O6"/>
    <mergeCell ref="I4:O4"/>
    <mergeCell ref="B24:C25"/>
    <mergeCell ref="B1:H1"/>
    <mergeCell ref="H24:M24"/>
    <mergeCell ref="N24:O25"/>
    <mergeCell ref="H25:J25"/>
    <mergeCell ref="K25:M25"/>
    <mergeCell ref="B10:C11"/>
    <mergeCell ref="E24:G25"/>
    <mergeCell ref="H10:M10"/>
    <mergeCell ref="H11:J11"/>
    <mergeCell ref="K11:M11"/>
    <mergeCell ref="N10:O11"/>
    <mergeCell ref="E10:G11"/>
  </mergeCells>
  <conditionalFormatting sqref="L12">
    <cfRule type="expression" priority="64" dxfId="0">
      <formula>AND($C$12="NE",$L$12&lt;&gt;"Po kliknutí vyberte ze seznamu")</formula>
    </cfRule>
    <cfRule type="expression" priority="148" dxfId="0">
      <formula>AND($G$12&gt;1,$L$12="Po kliknutí vyberte ze seznamu")</formula>
    </cfRule>
  </conditionalFormatting>
  <conditionalFormatting sqref="I12">
    <cfRule type="expression" priority="76" dxfId="0">
      <formula>AND($C$12="NE",$I$12&lt;&gt;"Po kliknutí vyberte ze seznamu")</formula>
    </cfRule>
    <cfRule type="expression" priority="136" dxfId="0">
      <formula>AND($G$12&gt;1,$I$12="Po kliknutí vyberte ze seznamu")</formula>
    </cfRule>
  </conditionalFormatting>
  <conditionalFormatting sqref="I14">
    <cfRule type="expression" priority="73" dxfId="0">
      <formula>AND($C$14="NE",$I$14&lt;&gt;"Po kliknutí vyberte ze seznamu")</formula>
    </cfRule>
    <cfRule type="expression" priority="134" dxfId="0">
      <formula>AND($G$14&gt;1,$I$14="Po kliknutí vyberte ze seznamu")</formula>
    </cfRule>
  </conditionalFormatting>
  <conditionalFormatting sqref="I15">
    <cfRule type="expression" priority="72" dxfId="0">
      <formula>AND($C$15="NE",$I$15&lt;&gt;"Po kliknutí vyberte ze seznamu")</formula>
    </cfRule>
    <cfRule type="expression" priority="133" dxfId="0">
      <formula>AND($G$15&gt;1,$I$15="Po kliknutí vyberte ze seznamu")</formula>
    </cfRule>
  </conditionalFormatting>
  <conditionalFormatting sqref="I16">
    <cfRule type="expression" priority="70" dxfId="0">
      <formula>AND($C$16="NE",$I$16&lt;&gt;"Po kliknutí vyberte ze seznamu")</formula>
    </cfRule>
    <cfRule type="expression" priority="132" dxfId="0">
      <formula>AND($G$16&gt;1,$I$16="Po kliknutí vyberte ze seznamu")</formula>
    </cfRule>
  </conditionalFormatting>
  <conditionalFormatting sqref="I17">
    <cfRule type="expression" priority="69" dxfId="0">
      <formula>AND($C$17="NE",$I$17&lt;&gt;"Po kliknutí vyberte ze seznamu")</formula>
    </cfRule>
    <cfRule type="expression" priority="131" dxfId="0">
      <formula>AND($G$17&gt;1,$I$17="Po kliknutí vyberte ze seznamu")</formula>
    </cfRule>
  </conditionalFormatting>
  <conditionalFormatting sqref="I18">
    <cfRule type="expression" priority="68" dxfId="0">
      <formula>AND($C$18="NE",$I$18&lt;&gt;"Po kliknutí vyberte ze seznamu")</formula>
    </cfRule>
    <cfRule type="expression" priority="130" dxfId="0">
      <formula>AND($G$18&gt;1,$I$18="Po kliknutí vyberte ze seznamu")</formula>
    </cfRule>
  </conditionalFormatting>
  <conditionalFormatting sqref="I19">
    <cfRule type="expression" priority="67" dxfId="0">
      <formula>AND($C$19="NE",$I$19&lt;&gt;"Po kliknutí vyberte ze seznamu")</formula>
    </cfRule>
    <cfRule type="expression" priority="129" dxfId="0">
      <formula>AND($G$19&gt;1,$I$19="Po kliknutí vyberte ze seznamu")</formula>
    </cfRule>
  </conditionalFormatting>
  <conditionalFormatting sqref="I20">
    <cfRule type="expression" priority="66" dxfId="0">
      <formula>AND($C$20="NE",$I$20&lt;&gt;"Po kliknutí vyberte ze seznamu")</formula>
    </cfRule>
    <cfRule type="expression" priority="128" dxfId="0">
      <formula>AND($G$20&gt;1,$I$20="Po kliknutí vyberte ze seznamu")</formula>
    </cfRule>
  </conditionalFormatting>
  <conditionalFormatting sqref="I21">
    <cfRule type="expression" priority="65" dxfId="0">
      <formula>AND($C$21="NE",$I$21&lt;&gt;"Po kliknutí vyberte ze seznamu")</formula>
    </cfRule>
    <cfRule type="expression" priority="127" dxfId="0">
      <formula>AND($G$21&gt;1,$I$21="Po kliknutí vyberte ze seznamu")</formula>
    </cfRule>
  </conditionalFormatting>
  <conditionalFormatting sqref="L13">
    <cfRule type="expression" priority="63" dxfId="0">
      <formula>AND($C$13="NE",$L$13&lt;&gt;"Po kliknutí vyberte ze seznamu")</formula>
    </cfRule>
    <cfRule type="expression" priority="126" dxfId="0">
      <formula>AND($G$13&gt;1,$L$13="Po kliknutí vyberte ze seznamu")</formula>
    </cfRule>
  </conditionalFormatting>
  <conditionalFormatting sqref="L14">
    <cfRule type="expression" priority="62" dxfId="0">
      <formula>AND($C$14="NE",$L$14&lt;&gt;"Po kliknutí vyberte ze seznamu")</formula>
    </cfRule>
    <cfRule type="expression" priority="125" dxfId="0">
      <formula>AND($G$14&gt;1,$L$14="Po kliknutí vyberte ze seznamu")</formula>
    </cfRule>
  </conditionalFormatting>
  <conditionalFormatting sqref="I26">
    <cfRule type="expression" priority="46" dxfId="0">
      <formula>AND($C$26="NE",$I$26&lt;&gt;"Po kliknutí vyberte ze seznamu")</formula>
    </cfRule>
    <cfRule type="expression" priority="117" dxfId="0">
      <formula>AND($G$26&gt;1,$I$26="Po kliknutí vyberte ze seznamu")</formula>
    </cfRule>
  </conditionalFormatting>
  <conditionalFormatting sqref="I27">
    <cfRule type="expression" priority="45" dxfId="0">
      <formula>AND($C$27="NE",$I$27&lt;&gt;"Po kliknutí vyberte ze seznamu")</formula>
    </cfRule>
    <cfRule type="expression" priority="116" dxfId="0">
      <formula>AND($G$27&gt;1,$I$27="Po kliknutí vyberte ze seznamu")</formula>
    </cfRule>
  </conditionalFormatting>
  <conditionalFormatting sqref="L26">
    <cfRule type="expression" priority="18" dxfId="0">
      <formula>AND($C$26="NE",$L$26&lt;&gt;"Po kliknutí vyberte ze seznamu")</formula>
    </cfRule>
    <cfRule type="expression" priority="107" dxfId="0">
      <formula>AND($G$26&gt;1,$L$26="Po kliknutí vyberte ze seznamu")</formula>
    </cfRule>
  </conditionalFormatting>
  <conditionalFormatting sqref="L27">
    <cfRule type="expression" priority="17" dxfId="0">
      <formula>AND($C$27="NE",$L$27&lt;&gt;"Po kliknutí vyberte ze seznamu")</formula>
    </cfRule>
    <cfRule type="expression" priority="106" dxfId="0">
      <formula>AND($G$27&gt;1,$L$27="Po kliknutí vyberte ze seznamu")</formula>
    </cfRule>
  </conditionalFormatting>
  <conditionalFormatting sqref="I13">
    <cfRule type="expression" priority="74" dxfId="0">
      <formula>AND($C$13="NE",$I$13&lt;&gt;"Po kliknutí vyberte ze seznamu")</formula>
    </cfRule>
    <cfRule type="expression" priority="75" dxfId="0">
      <formula>AND($G$13&gt;1,$I$13="Po kliknutí vyberte ze seznamu")</formula>
    </cfRule>
  </conditionalFormatting>
  <conditionalFormatting sqref="L15">
    <cfRule type="expression" priority="59" dxfId="0">
      <formula>AND($C$15="NE",$L$15&lt;&gt;"Po kliknutí vyberte ze seznamu")</formula>
    </cfRule>
    <cfRule type="expression" priority="60" dxfId="0">
      <formula>AND($G$15&gt;1,$L$15="Po kliknutí vyberte ze seznamu")</formula>
    </cfRule>
  </conditionalFormatting>
  <conditionalFormatting sqref="L16">
    <cfRule type="expression" priority="57" dxfId="0">
      <formula>AND($C$16="NE",$L$16&lt;&gt;"Po kliknutí vyberte ze seznamu")</formula>
    </cfRule>
    <cfRule type="expression" priority="58" dxfId="0">
      <formula>AND($G$16&gt;1,$L$16="Po kliknutí vyberte ze seznamu")</formula>
    </cfRule>
  </conditionalFormatting>
  <conditionalFormatting sqref="L17">
    <cfRule type="expression" priority="55" dxfId="0">
      <formula>AND($C$17="NE",$L$17&lt;&gt;"Po kliknutí vyberte ze seznamu")</formula>
    </cfRule>
    <cfRule type="expression" priority="56" dxfId="0">
      <formula>AND($G$17&gt;1,$L$17="Po kliknutí vyberte ze seznamu")</formula>
    </cfRule>
  </conditionalFormatting>
  <conditionalFormatting sqref="L18">
    <cfRule type="expression" priority="53" dxfId="0">
      <formula>AND($C$18="NE",$L$18&lt;&gt;"Po kliknutí vyberte ze seznamu")</formula>
    </cfRule>
    <cfRule type="expression" priority="54" dxfId="0">
      <formula>AND($G$18&gt;1,$L$18="Po kliknutí vyberte ze seznamu")</formula>
    </cfRule>
  </conditionalFormatting>
  <conditionalFormatting sqref="L19">
    <cfRule type="expression" priority="51" dxfId="0">
      <formula>AND($C$19="NE",$L$19&lt;&gt;"Po kliknutí vyberte ze seznamu")</formula>
    </cfRule>
    <cfRule type="expression" priority="52" dxfId="0">
      <formula>AND($G$19&gt;1,$L$19="Po kliknutí vyberte ze seznamu")</formula>
    </cfRule>
  </conditionalFormatting>
  <conditionalFormatting sqref="L20">
    <cfRule type="expression" priority="49" dxfId="0">
      <formula>AND($C$20="NE",$L$20&lt;&gt;"Po kliknutí vyberte ze seznamu")</formula>
    </cfRule>
    <cfRule type="expression" priority="50" dxfId="0">
      <formula>AND($G$20&gt;1,$L$20="Po kliknutí vyberte ze seznamu")</formula>
    </cfRule>
  </conditionalFormatting>
  <conditionalFormatting sqref="L21">
    <cfRule type="expression" priority="47" dxfId="0">
      <formula>AND($C$21="NE",$L$21&lt;&gt;"Po kliknutí vyberte ze seznamu")</formula>
    </cfRule>
    <cfRule type="expression" priority="48" dxfId="0">
      <formula>AND($G$21&gt;1,$L$21="Po kliknutí vyberte ze seznamu")</formula>
    </cfRule>
  </conditionalFormatting>
  <conditionalFormatting sqref="I28">
    <cfRule type="expression" priority="33" dxfId="0">
      <formula>AND($C$28="NE",$I$28&lt;&gt;"Po kliknutí vyberte ze seznamu")</formula>
    </cfRule>
    <cfRule type="expression" priority="34" dxfId="0">
      <formula>AND($G$28&gt;1,$I$28="Po kliknutí vyberte ze seznamu")</formula>
    </cfRule>
  </conditionalFormatting>
  <conditionalFormatting sqref="I29">
    <cfRule type="expression" priority="31" dxfId="0">
      <formula>AND($C$29="NE",$I$29&lt;&gt;"Po kliknutí vyberte ze seznamu")</formula>
    </cfRule>
    <cfRule type="expression" priority="32" dxfId="0">
      <formula>AND($G$29&gt;1,$I$29="Po kliknutí vyberte ze seznamu")</formula>
    </cfRule>
  </conditionalFormatting>
  <conditionalFormatting sqref="I30">
    <cfRule type="expression" priority="29" dxfId="0">
      <formula>AND($C$30="NE",$I$30&lt;&gt;"Po kliknutí vyberte ze seznamu")</formula>
    </cfRule>
    <cfRule type="expression" priority="30" dxfId="0">
      <formula>AND($G$30&gt;1,$I$30="Po kliknutí vyberte ze seznamu")</formula>
    </cfRule>
  </conditionalFormatting>
  <conditionalFormatting sqref="I31">
    <cfRule type="expression" priority="27" dxfId="0">
      <formula>AND($C$31="NE",$I$31&lt;&gt;"Po kliknutí vyberte ze seznamu")</formula>
    </cfRule>
    <cfRule type="expression" priority="28" dxfId="0">
      <formula>AND($G$31&gt;1,$I$31="Po kliknutí vyberte ze seznamu")</formula>
    </cfRule>
  </conditionalFormatting>
  <conditionalFormatting sqref="I32">
    <cfRule type="expression" priority="25" dxfId="0">
      <formula>AND($C$32="NE",$I$32&lt;&gt;"Po kliknutí vyberte ze seznamu")</formula>
    </cfRule>
    <cfRule type="expression" priority="26" dxfId="0">
      <formula>AND($G$32&gt;1,$I$32="Po kliknutí vyberte ze seznamu")</formula>
    </cfRule>
  </conditionalFormatting>
  <conditionalFormatting sqref="I33">
    <cfRule type="expression" priority="23" dxfId="0">
      <formula>AND($C$33="NE",$I$33&lt;&gt;"Po kliknutí vyberte ze seznamu")</formula>
    </cfRule>
    <cfRule type="expression" priority="24" dxfId="0">
      <formula>AND($G$33&gt;1,$I$33="Po kliknutí vyberte ze seznamu")</formula>
    </cfRule>
  </conditionalFormatting>
  <conditionalFormatting sqref="I34">
    <cfRule type="expression" priority="21" dxfId="0">
      <formula>AND($C$34="NE",$I$34&lt;&gt;"Po kliknutí vyberte ze seznamu")</formula>
    </cfRule>
    <cfRule type="expression" priority="22" dxfId="0">
      <formula>AND($G$34&gt;1,$I$34="Po kliknutí vyberte ze seznamu")</formula>
    </cfRule>
  </conditionalFormatting>
  <conditionalFormatting sqref="I35">
    <cfRule type="expression" priority="19" dxfId="0">
      <formula>AND($C$35="NE",$I$35&lt;&gt;"Po kliknutí vyberte ze seznamu")</formula>
    </cfRule>
    <cfRule type="expression" priority="20" dxfId="0">
      <formula>AND($G$35&gt;1,$I$35="Po kliknutí vyberte ze seznamu")</formula>
    </cfRule>
  </conditionalFormatting>
  <conditionalFormatting sqref="L28">
    <cfRule type="expression" priority="15" dxfId="0">
      <formula>AND($C$28="NE",$L$28&lt;&gt;"Po kliknutí vyberte ze seznamu")</formula>
    </cfRule>
    <cfRule type="expression" priority="16" dxfId="0">
      <formula>AND($G$28&gt;1,$L$28="Po kliknutí vyberte ze seznamu")</formula>
    </cfRule>
  </conditionalFormatting>
  <conditionalFormatting sqref="L30">
    <cfRule type="expression" priority="13" dxfId="0">
      <formula>AND($C$30="NE",$L$30&lt;&gt;"Po kliknutí vyberte ze seznamu")</formula>
    </cfRule>
    <cfRule type="expression" priority="14" dxfId="0">
      <formula>AND($G$30&gt;1,$L$30="Po kliknutí vyberte ze seznamu")</formula>
    </cfRule>
  </conditionalFormatting>
  <conditionalFormatting sqref="L29">
    <cfRule type="expression" priority="11" dxfId="0">
      <formula>AND($C$29="NE",$L$29&lt;&gt;"Po kliknutí vyberte ze seznamu")</formula>
    </cfRule>
    <cfRule type="expression" priority="12" dxfId="0">
      <formula>AND($G$29&gt;1,$L$29="Po kliknutí vyberte ze seznamu")</formula>
    </cfRule>
  </conditionalFormatting>
  <conditionalFormatting sqref="L31">
    <cfRule type="expression" priority="9" dxfId="0">
      <formula>AND($C$31="NE",$L$31&lt;&gt;"Po kliknutí vyberte ze seznamu")</formula>
    </cfRule>
    <cfRule type="expression" priority="10" dxfId="0">
      <formula>AND($G$31&gt;1,$L$31="Po kliknutí vyberte ze seznamu")</formula>
    </cfRule>
  </conditionalFormatting>
  <conditionalFormatting sqref="L32">
    <cfRule type="expression" priority="7" dxfId="0">
      <formula>AND($C$32="NE",$L$32&lt;&gt;"Po kliknutí vyberte ze seznamu")</formula>
    </cfRule>
    <cfRule type="expression" priority="8" dxfId="0">
      <formula>AND($G$32&gt;1,$L$32="Po kliknutí vyberte ze seznamu")</formula>
    </cfRule>
  </conditionalFormatting>
  <conditionalFormatting sqref="L33">
    <cfRule type="expression" priority="5" dxfId="0">
      <formula>AND($C$33="NE",$L$33&lt;&gt;"Po kliknutí vyberte ze seznamu")</formula>
    </cfRule>
    <cfRule type="expression" priority="6" dxfId="0">
      <formula>AND($G$33&gt;1,$L$33="Po kliknutí vyberte ze seznamu")</formula>
    </cfRule>
  </conditionalFormatting>
  <conditionalFormatting sqref="L34">
    <cfRule type="expression" priority="3" dxfId="0">
      <formula>AND($C$34="NE",$L$34&lt;&gt;"Po kliknutí vyberte ze seznamu")</formula>
    </cfRule>
    <cfRule type="expression" priority="4" dxfId="0">
      <formula>AND($G$34&gt;1,$L$34="Po kliknutí vyberte ze seznamu")</formula>
    </cfRule>
  </conditionalFormatting>
  <conditionalFormatting sqref="L35">
    <cfRule type="expression" priority="1" dxfId="0">
      <formula>AND($C$35="NE",$L$35&lt;&gt;"Po kliknutí vyberte ze seznamu")</formula>
    </cfRule>
    <cfRule type="expression" priority="2" dxfId="0">
      <formula>AND($G$35&gt;1,$L$35="Po kliknutí vyberte ze seznamu")</formula>
    </cfRule>
  </conditionalFormatting>
  <dataValidations count="3">
    <dataValidation type="list" allowBlank="1" showInputMessage="1" showErrorMessage="1" sqref="L26:L36 L12:L22">
      <formula1>$R$17:$R$21</formula1>
    </dataValidation>
    <dataValidation type="list" allowBlank="1" showInputMessage="1" showErrorMessage="1" sqref="I26:I36 I12:I22">
      <formula1>$R$12:$R$16</formula1>
    </dataValidation>
    <dataValidation type="list" allowBlank="1" showInputMessage="1" showErrorMessage="1" sqref="C12:C22 C26:C36">
      <formula1>"NE,ANO"</formula1>
    </dataValidation>
  </dataValidations>
  <hyperlinks>
    <hyperlink ref="B1:F1" location="'Hlavní strana'!A1" display="zpět na hlavní stranu"/>
    <hyperlink ref="I4" r:id="rId1" display="http://ec.europa.eu/programmes/erasmus-plus/resources/distance-calculator_en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34"/>
  <sheetViews>
    <sheetView zoomScale="85" zoomScaleNormal="85" zoomScalePageLayoutView="0" workbookViewId="0" topLeftCell="A1">
      <selection activeCell="C6" sqref="C6"/>
    </sheetView>
  </sheetViews>
  <sheetFormatPr defaultColWidth="0" defaultRowHeight="15" zeroHeight="1"/>
  <cols>
    <col min="1" max="1" width="2.7109375" style="258" customWidth="1"/>
    <col min="2" max="2" width="18.8515625" style="261" customWidth="1"/>
    <col min="3" max="3" width="26.57421875" style="261" customWidth="1"/>
    <col min="4" max="4" width="25.28125" style="261" customWidth="1"/>
    <col min="5" max="5" width="26.00390625" style="390" customWidth="1"/>
    <col min="6" max="6" width="26.140625" style="391" customWidth="1"/>
    <col min="7" max="8" width="25.421875" style="391" customWidth="1"/>
    <col min="9" max="9" width="9.140625" style="258" customWidth="1"/>
    <col min="10" max="10" width="9.140625" style="258" hidden="1" customWidth="1"/>
    <col min="11" max="16384" width="9.140625" style="261" hidden="1" customWidth="1"/>
  </cols>
  <sheetData>
    <row r="1" spans="2:8" s="258" customFormat="1" ht="15" customHeight="1" thickBot="1">
      <c r="B1" s="662" t="s">
        <v>28</v>
      </c>
      <c r="C1" s="663"/>
      <c r="E1" s="345"/>
      <c r="F1" s="346"/>
      <c r="G1" s="346"/>
      <c r="H1" s="346"/>
    </row>
    <row r="2" spans="1:10" s="301" customFormat="1" ht="64.5" customHeight="1">
      <c r="A2" s="300"/>
      <c r="B2" s="223"/>
      <c r="C2" s="800" t="s">
        <v>219</v>
      </c>
      <c r="D2" s="800"/>
      <c r="E2" s="800"/>
      <c r="F2" s="801"/>
      <c r="G2" s="347"/>
      <c r="H2" s="347"/>
      <c r="I2" s="300"/>
      <c r="J2" s="300"/>
    </row>
    <row r="3" spans="1:10" s="301" customFormat="1" ht="11.25" customHeight="1" thickBot="1">
      <c r="A3" s="300"/>
      <c r="B3" s="224"/>
      <c r="C3" s="225"/>
      <c r="D3" s="225"/>
      <c r="E3" s="225"/>
      <c r="F3" s="226"/>
      <c r="G3" s="348"/>
      <c r="H3" s="348"/>
      <c r="I3" s="300"/>
      <c r="J3" s="300"/>
    </row>
    <row r="4" spans="1:10" s="301" customFormat="1" ht="27" customHeight="1" thickBot="1">
      <c r="A4" s="300"/>
      <c r="B4" s="787" t="s">
        <v>168</v>
      </c>
      <c r="C4" s="788"/>
      <c r="D4" s="788"/>
      <c r="E4" s="788"/>
      <c r="F4" s="789"/>
      <c r="G4" s="347"/>
      <c r="H4" s="347"/>
      <c r="I4" s="300"/>
      <c r="J4" s="300"/>
    </row>
    <row r="5" spans="1:13" s="301" customFormat="1" ht="33" customHeight="1" thickBot="1">
      <c r="A5" s="300"/>
      <c r="B5" s="349"/>
      <c r="C5" s="350" t="s">
        <v>190</v>
      </c>
      <c r="D5" s="351" t="s">
        <v>172</v>
      </c>
      <c r="E5" s="352" t="s">
        <v>193</v>
      </c>
      <c r="F5" s="353" t="s">
        <v>174</v>
      </c>
      <c r="G5" s="348"/>
      <c r="H5" s="348"/>
      <c r="I5" s="300"/>
      <c r="J5" s="300"/>
      <c r="K5" s="301" t="s">
        <v>216</v>
      </c>
      <c r="M5" s="354" t="s">
        <v>216</v>
      </c>
    </row>
    <row r="6" spans="1:13" s="301" customFormat="1" ht="27.75" customHeight="1" thickBot="1">
      <c r="A6" s="300"/>
      <c r="B6" s="355" t="s">
        <v>170</v>
      </c>
      <c r="C6" s="392" t="s">
        <v>216</v>
      </c>
      <c r="D6" s="393">
        <v>0</v>
      </c>
      <c r="E6" s="356">
        <f>IF(C6="Vyberte ze seznamu",0,((C6/0.5)*D6))</f>
        <v>0</v>
      </c>
      <c r="F6" s="357">
        <f>E6*(' MŠ + ZŠ '!AE10)</f>
        <v>0</v>
      </c>
      <c r="G6" s="348"/>
      <c r="H6" s="348"/>
      <c r="I6" s="300"/>
      <c r="J6" s="300"/>
      <c r="K6" s="358">
        <v>0.5</v>
      </c>
      <c r="M6" s="358">
        <v>0.1</v>
      </c>
    </row>
    <row r="7" spans="1:13" s="301" customFormat="1" ht="23.25" customHeight="1">
      <c r="A7" s="300"/>
      <c r="B7" s="799" t="s">
        <v>171</v>
      </c>
      <c r="C7" s="359">
        <v>0.5</v>
      </c>
      <c r="D7" s="360">
        <v>12</v>
      </c>
      <c r="E7" s="360">
        <f>(C7/0.5)*D7</f>
        <v>12</v>
      </c>
      <c r="F7" s="361">
        <f>E7*(' MŠ + ZŠ '!AE10)</f>
        <v>267900</v>
      </c>
      <c r="G7" s="348"/>
      <c r="H7" s="348"/>
      <c r="I7" s="300"/>
      <c r="J7" s="300"/>
      <c r="K7" s="358">
        <v>1</v>
      </c>
      <c r="M7" s="358">
        <v>0.2</v>
      </c>
    </row>
    <row r="8" spans="1:13" s="301" customFormat="1" ht="23.25" customHeight="1">
      <c r="A8" s="300"/>
      <c r="B8" s="799"/>
      <c r="C8" s="362">
        <v>0.5</v>
      </c>
      <c r="D8" s="363">
        <v>24</v>
      </c>
      <c r="E8" s="363">
        <f>(C8/0.5)*D8</f>
        <v>24</v>
      </c>
      <c r="F8" s="364">
        <f>E8*(' MŠ + ZŠ '!AE10)</f>
        <v>535800</v>
      </c>
      <c r="G8" s="348"/>
      <c r="H8" s="348"/>
      <c r="I8" s="300"/>
      <c r="J8" s="300"/>
      <c r="K8" s="358">
        <v>1.5</v>
      </c>
      <c r="M8" s="358">
        <v>0.3</v>
      </c>
    </row>
    <row r="9" spans="1:13" s="301" customFormat="1" ht="23.25" customHeight="1">
      <c r="A9" s="300"/>
      <c r="B9" s="799"/>
      <c r="C9" s="362">
        <v>1</v>
      </c>
      <c r="D9" s="363">
        <v>12</v>
      </c>
      <c r="E9" s="363">
        <f>(C9/0.5)*D9</f>
        <v>24</v>
      </c>
      <c r="F9" s="364">
        <f>E9*(' MŠ + ZŠ '!AE10)</f>
        <v>535800</v>
      </c>
      <c r="G9" s="348"/>
      <c r="H9" s="348"/>
      <c r="I9" s="300"/>
      <c r="J9" s="300"/>
      <c r="K9" s="358">
        <v>2</v>
      </c>
      <c r="M9" s="358">
        <v>0.4</v>
      </c>
    </row>
    <row r="10" spans="1:13" s="301" customFormat="1" ht="23.25" customHeight="1" thickBot="1">
      <c r="A10" s="300"/>
      <c r="B10" s="796"/>
      <c r="C10" s="362">
        <v>1.5</v>
      </c>
      <c r="D10" s="363">
        <v>5</v>
      </c>
      <c r="E10" s="365">
        <f>(C10/0.5)*D10</f>
        <v>15</v>
      </c>
      <c r="F10" s="364">
        <f>E10*(' MŠ + ZŠ '!AE10)</f>
        <v>334875</v>
      </c>
      <c r="G10" s="348"/>
      <c r="H10" s="348"/>
      <c r="I10" s="300"/>
      <c r="J10" s="300"/>
      <c r="K10" s="358">
        <v>2.5</v>
      </c>
      <c r="M10" s="358">
        <v>0.5</v>
      </c>
    </row>
    <row r="11" spans="1:13" s="301" customFormat="1" ht="27" customHeight="1" thickBot="1">
      <c r="A11" s="300"/>
      <c r="B11" s="787" t="s">
        <v>169</v>
      </c>
      <c r="C11" s="788"/>
      <c r="D11" s="788"/>
      <c r="E11" s="788"/>
      <c r="F11" s="789"/>
      <c r="G11" s="347"/>
      <c r="H11" s="347"/>
      <c r="I11" s="300"/>
      <c r="J11" s="300"/>
      <c r="K11" s="358">
        <v>3</v>
      </c>
      <c r="M11" s="358">
        <v>0.6</v>
      </c>
    </row>
    <row r="12" spans="1:13" s="301" customFormat="1" ht="32.25" customHeight="1" thickBot="1">
      <c r="A12" s="300"/>
      <c r="B12" s="366"/>
      <c r="C12" s="350" t="s">
        <v>191</v>
      </c>
      <c r="D12" s="351" t="s">
        <v>172</v>
      </c>
      <c r="E12" s="352" t="s">
        <v>193</v>
      </c>
      <c r="F12" s="353" t="s">
        <v>174</v>
      </c>
      <c r="G12" s="348"/>
      <c r="H12" s="348"/>
      <c r="I12" s="300"/>
      <c r="J12" s="300"/>
      <c r="K12" s="358">
        <v>3.5</v>
      </c>
      <c r="M12" s="301">
        <v>0.7</v>
      </c>
    </row>
    <row r="13" spans="1:13" s="301" customFormat="1" ht="27" customHeight="1" thickBot="1">
      <c r="A13" s="300"/>
      <c r="B13" s="355" t="s">
        <v>170</v>
      </c>
      <c r="C13" s="392" t="s">
        <v>216</v>
      </c>
      <c r="D13" s="393">
        <v>0</v>
      </c>
      <c r="E13" s="356">
        <f>IF(C13="Vyberte ze seznamu",0,((C13/0.1)*D13))</f>
        <v>0</v>
      </c>
      <c r="F13" s="367">
        <f>E13*(' MŠ + ZŠ '!AE11)</f>
        <v>0</v>
      </c>
      <c r="G13" s="348"/>
      <c r="H13" s="348"/>
      <c r="I13" s="300"/>
      <c r="J13" s="300"/>
      <c r="K13" s="358">
        <v>4</v>
      </c>
      <c r="M13" s="358">
        <v>0.8</v>
      </c>
    </row>
    <row r="14" spans="1:13" s="301" customFormat="1" ht="24" customHeight="1">
      <c r="A14" s="300"/>
      <c r="B14" s="799" t="s">
        <v>171</v>
      </c>
      <c r="C14" s="359">
        <v>0.2</v>
      </c>
      <c r="D14" s="360">
        <v>24</v>
      </c>
      <c r="E14" s="360">
        <f>(C14/0.1)*D14</f>
        <v>48</v>
      </c>
      <c r="F14" s="361">
        <f>E14*(' MŠ + ZŠ '!AE11)</f>
        <v>257904</v>
      </c>
      <c r="G14" s="348"/>
      <c r="H14" s="348"/>
      <c r="I14" s="300"/>
      <c r="J14" s="300"/>
      <c r="K14" s="358">
        <v>4.5</v>
      </c>
      <c r="M14" s="358">
        <v>0.9</v>
      </c>
    </row>
    <row r="15" spans="1:13" s="301" customFormat="1" ht="24" customHeight="1">
      <c r="A15" s="300"/>
      <c r="B15" s="799"/>
      <c r="C15" s="362">
        <v>0.3</v>
      </c>
      <c r="D15" s="363">
        <v>24</v>
      </c>
      <c r="E15" s="363">
        <f>(C15/0.1)*D15</f>
        <v>71.99999999999999</v>
      </c>
      <c r="F15" s="364">
        <f>E15*(' MŠ + ZŠ '!AE11)</f>
        <v>386855.99999999994</v>
      </c>
      <c r="G15" s="348"/>
      <c r="H15" s="348"/>
      <c r="I15" s="300"/>
      <c r="J15" s="300"/>
      <c r="K15" s="358">
        <v>5</v>
      </c>
      <c r="M15" s="358">
        <v>1</v>
      </c>
    </row>
    <row r="16" spans="1:13" s="301" customFormat="1" ht="24" customHeight="1">
      <c r="A16" s="300"/>
      <c r="B16" s="799"/>
      <c r="C16" s="362">
        <v>0.3</v>
      </c>
      <c r="D16" s="363">
        <v>12</v>
      </c>
      <c r="E16" s="363">
        <f>(C16/0.1)*D16</f>
        <v>35.99999999999999</v>
      </c>
      <c r="F16" s="364">
        <f>E16*(' MŠ + ZŠ '!AE11)</f>
        <v>193427.99999999997</v>
      </c>
      <c r="G16" s="348"/>
      <c r="H16" s="348"/>
      <c r="I16" s="300"/>
      <c r="J16" s="300"/>
      <c r="K16" s="354" t="s">
        <v>242</v>
      </c>
      <c r="M16" s="358">
        <v>1.1</v>
      </c>
    </row>
    <row r="17" spans="1:13" s="301" customFormat="1" ht="24" customHeight="1" thickBot="1">
      <c r="A17" s="300"/>
      <c r="B17" s="796"/>
      <c r="C17" s="362">
        <v>0.5</v>
      </c>
      <c r="D17" s="363">
        <v>12</v>
      </c>
      <c r="E17" s="363">
        <f>(C17/0.1)*D17</f>
        <v>60</v>
      </c>
      <c r="F17" s="364">
        <f>E17*(' MŠ + ZŠ '!AE11)</f>
        <v>322380</v>
      </c>
      <c r="G17" s="348"/>
      <c r="H17" s="348"/>
      <c r="I17" s="300"/>
      <c r="J17" s="300"/>
      <c r="M17" s="358">
        <v>1.2</v>
      </c>
    </row>
    <row r="18" spans="1:13" s="301" customFormat="1" ht="27" customHeight="1" thickBot="1">
      <c r="A18" s="300"/>
      <c r="B18" s="787" t="s">
        <v>175</v>
      </c>
      <c r="C18" s="788"/>
      <c r="D18" s="788"/>
      <c r="E18" s="788"/>
      <c r="F18" s="788"/>
      <c r="G18" s="788"/>
      <c r="H18" s="789"/>
      <c r="I18" s="300"/>
      <c r="J18" s="300"/>
      <c r="M18" s="358">
        <v>1.3</v>
      </c>
    </row>
    <row r="19" spans="1:13" s="301" customFormat="1" ht="33" customHeight="1" thickBot="1">
      <c r="A19" s="300"/>
      <c r="B19" s="368"/>
      <c r="C19" s="369" t="s">
        <v>177</v>
      </c>
      <c r="D19" s="369" t="s">
        <v>192</v>
      </c>
      <c r="E19" s="370" t="s">
        <v>181</v>
      </c>
      <c r="F19" s="371" t="s">
        <v>189</v>
      </c>
      <c r="G19" s="372" t="s">
        <v>193</v>
      </c>
      <c r="H19" s="373" t="s">
        <v>174</v>
      </c>
      <c r="I19" s="300"/>
      <c r="J19" s="300"/>
      <c r="M19" s="358">
        <v>1.4</v>
      </c>
    </row>
    <row r="20" spans="1:13" s="301" customFormat="1" ht="27.75" customHeight="1">
      <c r="A20" s="300"/>
      <c r="B20" s="790" t="s">
        <v>170</v>
      </c>
      <c r="C20" s="374" t="s">
        <v>182</v>
      </c>
      <c r="D20" s="394">
        <v>0</v>
      </c>
      <c r="E20" s="374">
        <f>1*D20</f>
        <v>0</v>
      </c>
      <c r="F20" s="375">
        <f>E20*(' MŠ + ZŠ '!AE14)</f>
        <v>0</v>
      </c>
      <c r="G20" s="793">
        <f>E20+E21+E22+E23</f>
        <v>0</v>
      </c>
      <c r="H20" s="780">
        <f>G20*(' MŠ + ZŠ '!AE14)</f>
        <v>0</v>
      </c>
      <c r="I20" s="300"/>
      <c r="J20" s="258"/>
      <c r="M20" s="358">
        <v>1.5</v>
      </c>
    </row>
    <row r="21" spans="1:13" s="301" customFormat="1" ht="27.75" customHeight="1">
      <c r="A21" s="300"/>
      <c r="B21" s="791"/>
      <c r="C21" s="376" t="s">
        <v>178</v>
      </c>
      <c r="D21" s="395">
        <v>0</v>
      </c>
      <c r="E21" s="376">
        <f>2*D21</f>
        <v>0</v>
      </c>
      <c r="F21" s="377">
        <f>E21*(' MŠ + ZŠ '!AE14)</f>
        <v>0</v>
      </c>
      <c r="G21" s="794"/>
      <c r="H21" s="781"/>
      <c r="I21" s="300"/>
      <c r="J21" s="258"/>
      <c r="M21" s="358">
        <v>1.6</v>
      </c>
    </row>
    <row r="22" spans="1:13" s="301" customFormat="1" ht="27.75" customHeight="1">
      <c r="A22" s="300"/>
      <c r="B22" s="791"/>
      <c r="C22" s="376" t="s">
        <v>179</v>
      </c>
      <c r="D22" s="395">
        <v>0</v>
      </c>
      <c r="E22" s="376">
        <f>3*D22</f>
        <v>0</v>
      </c>
      <c r="F22" s="377">
        <f>E22*(' MŠ + ZŠ '!AE14)</f>
        <v>0</v>
      </c>
      <c r="G22" s="794"/>
      <c r="H22" s="781"/>
      <c r="I22" s="300"/>
      <c r="J22" s="258"/>
      <c r="M22" s="358">
        <v>1.7</v>
      </c>
    </row>
    <row r="23" spans="1:13" s="301" customFormat="1" ht="27.75" customHeight="1" thickBot="1">
      <c r="A23" s="300"/>
      <c r="B23" s="792"/>
      <c r="C23" s="378" t="s">
        <v>180</v>
      </c>
      <c r="D23" s="396">
        <v>0</v>
      </c>
      <c r="E23" s="378">
        <f>4*D23</f>
        <v>0</v>
      </c>
      <c r="F23" s="379">
        <f>E23*(' MŠ + ZŠ '!AE14)</f>
        <v>0</v>
      </c>
      <c r="G23" s="795"/>
      <c r="H23" s="782"/>
      <c r="I23" s="300"/>
      <c r="J23" s="258"/>
      <c r="M23" s="358">
        <v>1.8</v>
      </c>
    </row>
    <row r="24" spans="1:13" s="301" customFormat="1" ht="24" customHeight="1">
      <c r="A24" s="300"/>
      <c r="B24" s="796" t="s">
        <v>171</v>
      </c>
      <c r="C24" s="380" t="s">
        <v>184</v>
      </c>
      <c r="D24" s="380">
        <v>3</v>
      </c>
      <c r="E24" s="381">
        <f>1*D24</f>
        <v>3</v>
      </c>
      <c r="F24" s="382">
        <f>E24*(' MŠ + ZŠ '!AE14)</f>
        <v>10440</v>
      </c>
      <c r="G24" s="785">
        <f>E24+E25+E26+E27+E28</f>
        <v>17</v>
      </c>
      <c r="H24" s="783">
        <f>G24*(' MŠ + ZŠ '!AE14)</f>
        <v>59160</v>
      </c>
      <c r="I24" s="300"/>
      <c r="J24" s="300"/>
      <c r="M24" s="358">
        <v>1.9</v>
      </c>
    </row>
    <row r="25" spans="1:13" s="301" customFormat="1" ht="24" customHeight="1">
      <c r="A25" s="300"/>
      <c r="B25" s="797"/>
      <c r="C25" s="383" t="s">
        <v>183</v>
      </c>
      <c r="D25" s="383">
        <v>1</v>
      </c>
      <c r="E25" s="384">
        <f>1*D25</f>
        <v>1</v>
      </c>
      <c r="F25" s="385">
        <f>E25*(' MŠ + ZŠ '!AE14)</f>
        <v>3480</v>
      </c>
      <c r="G25" s="785"/>
      <c r="H25" s="783"/>
      <c r="I25" s="300"/>
      <c r="J25" s="300"/>
      <c r="M25" s="358">
        <v>2</v>
      </c>
    </row>
    <row r="26" spans="1:13" s="301" customFormat="1" ht="24" customHeight="1">
      <c r="A26" s="300"/>
      <c r="B26" s="797"/>
      <c r="C26" s="383" t="s">
        <v>185</v>
      </c>
      <c r="D26" s="383">
        <v>1</v>
      </c>
      <c r="E26" s="384">
        <f>2*D26</f>
        <v>2</v>
      </c>
      <c r="F26" s="385">
        <f>E26*(' MŠ + ZŠ '!AE14)</f>
        <v>6960</v>
      </c>
      <c r="G26" s="785"/>
      <c r="H26" s="783"/>
      <c r="I26" s="300"/>
      <c r="J26" s="300"/>
      <c r="M26" s="354" t="s">
        <v>242</v>
      </c>
    </row>
    <row r="27" spans="1:13" s="301" customFormat="1" ht="24" customHeight="1">
      <c r="A27" s="300"/>
      <c r="B27" s="797"/>
      <c r="C27" s="383" t="s">
        <v>233</v>
      </c>
      <c r="D27" s="383">
        <v>1</v>
      </c>
      <c r="E27" s="384">
        <f>3*D27</f>
        <v>3</v>
      </c>
      <c r="F27" s="385">
        <f>E27*(' MŠ + ZŠ '!AE14)</f>
        <v>10440</v>
      </c>
      <c r="G27" s="785"/>
      <c r="H27" s="783"/>
      <c r="I27" s="300"/>
      <c r="J27" s="300"/>
      <c r="M27" s="358"/>
    </row>
    <row r="28" spans="1:13" s="301" customFormat="1" ht="24" customHeight="1" thickBot="1">
      <c r="A28" s="300"/>
      <c r="B28" s="798"/>
      <c r="C28" s="386" t="s">
        <v>232</v>
      </c>
      <c r="D28" s="386">
        <v>2</v>
      </c>
      <c r="E28" s="387">
        <f>4*D28</f>
        <v>8</v>
      </c>
      <c r="F28" s="388">
        <f>E28*(' MŠ + ZŠ '!AE14)</f>
        <v>27840</v>
      </c>
      <c r="G28" s="786"/>
      <c r="H28" s="784"/>
      <c r="I28" s="300"/>
      <c r="J28" s="300"/>
      <c r="M28" s="358"/>
    </row>
    <row r="29" spans="5:13" s="258" customFormat="1" ht="15">
      <c r="E29" s="345"/>
      <c r="F29" s="346"/>
      <c r="G29" s="346"/>
      <c r="H29" s="346"/>
      <c r="M29" s="276"/>
    </row>
    <row r="30" spans="5:13" s="258" customFormat="1" ht="15">
      <c r="E30" s="345"/>
      <c r="F30" s="346"/>
      <c r="G30" s="346"/>
      <c r="H30" s="346"/>
      <c r="M30" s="358"/>
    </row>
    <row r="31" spans="5:13" s="258" customFormat="1" ht="15">
      <c r="E31" s="345"/>
      <c r="F31" s="346"/>
      <c r="G31" s="346"/>
      <c r="H31" s="346"/>
      <c r="M31" s="389"/>
    </row>
    <row r="32" ht="15" hidden="1">
      <c r="M32" s="358"/>
    </row>
    <row r="33" ht="15" hidden="1">
      <c r="M33" s="358"/>
    </row>
    <row r="34" ht="15" hidden="1">
      <c r="M34" s="358"/>
    </row>
  </sheetData>
  <sheetProtection password="96E3" sheet="1" objects="1" scenarios="1"/>
  <mergeCells count="13">
    <mergeCell ref="B1:C1"/>
    <mergeCell ref="B24:B28"/>
    <mergeCell ref="B4:F4"/>
    <mergeCell ref="B7:B10"/>
    <mergeCell ref="B11:F11"/>
    <mergeCell ref="B14:B17"/>
    <mergeCell ref="C2:F2"/>
    <mergeCell ref="H20:H23"/>
    <mergeCell ref="H24:H28"/>
    <mergeCell ref="G24:G28"/>
    <mergeCell ref="B18:H18"/>
    <mergeCell ref="B20:B23"/>
    <mergeCell ref="G20:G23"/>
  </mergeCells>
  <conditionalFormatting sqref="D6">
    <cfRule type="expression" priority="6" dxfId="0">
      <formula>$D$6&lt;&gt;INT($D$6)</formula>
    </cfRule>
  </conditionalFormatting>
  <conditionalFormatting sqref="D13">
    <cfRule type="expression" priority="5" dxfId="0">
      <formula>$D$13&lt;&gt;INT($D$13)</formula>
    </cfRule>
  </conditionalFormatting>
  <conditionalFormatting sqref="D20">
    <cfRule type="expression" priority="4" dxfId="0">
      <formula>$D$20&lt;&gt;INT($D$20)</formula>
    </cfRule>
  </conditionalFormatting>
  <conditionalFormatting sqref="D21">
    <cfRule type="expression" priority="3" dxfId="0">
      <formula>$D$21&lt;&gt;INT($D$21)</formula>
    </cfRule>
  </conditionalFormatting>
  <conditionalFormatting sqref="D22">
    <cfRule type="expression" priority="2" dxfId="0">
      <formula>$D$22&lt;&gt;INT($D$22)</formula>
    </cfRule>
  </conditionalFormatting>
  <conditionalFormatting sqref="D23">
    <cfRule type="expression" priority="1" dxfId="0">
      <formula>$D$23&lt;&gt;INT($D$23)</formula>
    </cfRule>
  </conditionalFormatting>
  <dataValidations count="3">
    <dataValidation type="whole" allowBlank="1" showInputMessage="1" showErrorMessage="1" sqref="D14:D17 D7:D10">
      <formula1>0</formula1>
      <formula2>30</formula2>
    </dataValidation>
    <dataValidation type="list" allowBlank="1" showInputMessage="1" showErrorMessage="1" sqref="C6">
      <formula1>$K$5:$K$16</formula1>
    </dataValidation>
    <dataValidation type="list" allowBlank="1" showInputMessage="1" showErrorMessage="1" sqref="C13">
      <formula1>$M$5:$M$26</formula1>
    </dataValidation>
  </dataValidations>
  <hyperlinks>
    <hyperlink ref="B1:C1" location="'Hlavní strana'!A1" display="zpět na hlavní stranu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O53"/>
  <sheetViews>
    <sheetView zoomScale="85" zoomScaleNormal="85" zoomScalePageLayoutView="0" workbookViewId="0" topLeftCell="A1">
      <selection activeCell="B5" sqref="B5"/>
    </sheetView>
  </sheetViews>
  <sheetFormatPr defaultColWidth="0" defaultRowHeight="15" zeroHeight="1"/>
  <cols>
    <col min="1" max="1" width="2.7109375" style="258" customWidth="1"/>
    <col min="2" max="2" width="16.57421875" style="261" customWidth="1"/>
    <col min="3" max="3" width="26.28125" style="261" customWidth="1"/>
    <col min="4" max="4" width="29.57421875" style="460" customWidth="1"/>
    <col min="5" max="5" width="32.28125" style="390" customWidth="1"/>
    <col min="6" max="6" width="25.7109375" style="391" customWidth="1"/>
    <col min="7" max="7" width="26.421875" style="261" customWidth="1"/>
    <col min="8" max="8" width="23.8515625" style="261" customWidth="1"/>
    <col min="9" max="9" width="24.140625" style="261" customWidth="1"/>
    <col min="10" max="10" width="5.8515625" style="258" customWidth="1"/>
    <col min="11" max="11" width="13.28125" style="258" hidden="1" customWidth="1"/>
    <col min="12" max="12" width="8.00390625" style="261" hidden="1" customWidth="1"/>
    <col min="13" max="13" width="11.28125" style="261" hidden="1" customWidth="1"/>
    <col min="14" max="14" width="18.140625" style="261" hidden="1" customWidth="1"/>
    <col min="15" max="15" width="22.00390625" style="458" hidden="1" customWidth="1"/>
    <col min="16" max="16" width="19.140625" style="261" hidden="1" customWidth="1"/>
    <col min="17" max="16384" width="9.140625" style="261" hidden="1" customWidth="1"/>
  </cols>
  <sheetData>
    <row r="1" spans="2:15" s="258" customFormat="1" ht="15.75" thickBot="1">
      <c r="B1" s="589" t="s">
        <v>28</v>
      </c>
      <c r="C1" s="590"/>
      <c r="E1" s="345"/>
      <c r="F1" s="346"/>
      <c r="G1" s="346"/>
      <c r="H1" s="346"/>
      <c r="O1" s="411"/>
    </row>
    <row r="2" spans="1:15" s="301" customFormat="1" ht="62.25" customHeight="1">
      <c r="A2" s="300"/>
      <c r="B2" s="227"/>
      <c r="C2" s="833" t="s">
        <v>218</v>
      </c>
      <c r="D2" s="833"/>
      <c r="E2" s="833"/>
      <c r="F2" s="834"/>
      <c r="G2" s="347"/>
      <c r="H2" s="347"/>
      <c r="I2" s="300"/>
      <c r="J2" s="300"/>
      <c r="K2" s="300"/>
      <c r="O2" s="354"/>
    </row>
    <row r="3" spans="1:15" s="301" customFormat="1" ht="11.25" customHeight="1" thickBot="1">
      <c r="A3" s="300"/>
      <c r="B3" s="228"/>
      <c r="C3" s="229"/>
      <c r="D3" s="229"/>
      <c r="E3" s="229"/>
      <c r="F3" s="230"/>
      <c r="G3" s="348"/>
      <c r="H3" s="348"/>
      <c r="I3" s="300"/>
      <c r="J3" s="300"/>
      <c r="K3" s="300"/>
      <c r="O3" s="354"/>
    </row>
    <row r="4" spans="1:15" s="301" customFormat="1" ht="27" customHeight="1" thickBot="1">
      <c r="A4" s="300"/>
      <c r="B4" s="412" t="s">
        <v>168</v>
      </c>
      <c r="C4" s="413"/>
      <c r="D4" s="413"/>
      <c r="E4" s="413"/>
      <c r="F4" s="414"/>
      <c r="G4" s="300"/>
      <c r="H4" s="300"/>
      <c r="I4" s="300"/>
      <c r="J4" s="300"/>
      <c r="K4" s="300"/>
      <c r="M4" s="301" t="s">
        <v>216</v>
      </c>
      <c r="O4" s="354" t="s">
        <v>216</v>
      </c>
    </row>
    <row r="5" spans="1:15" s="301" customFormat="1" ht="35.25" customHeight="1" thickBot="1">
      <c r="A5" s="300"/>
      <c r="B5" s="415"/>
      <c r="C5" s="416" t="s">
        <v>213</v>
      </c>
      <c r="D5" s="417" t="s">
        <v>172</v>
      </c>
      <c r="E5" s="372" t="s">
        <v>193</v>
      </c>
      <c r="F5" s="418" t="s">
        <v>174</v>
      </c>
      <c r="G5" s="300"/>
      <c r="H5" s="300"/>
      <c r="I5" s="300"/>
      <c r="J5" s="300"/>
      <c r="K5" s="300"/>
      <c r="M5" s="358">
        <v>0.5</v>
      </c>
      <c r="O5" s="358">
        <v>0.1</v>
      </c>
    </row>
    <row r="6" spans="1:15" s="301" customFormat="1" ht="23.25" customHeight="1" thickBot="1">
      <c r="A6" s="300"/>
      <c r="B6" s="355" t="s">
        <v>170</v>
      </c>
      <c r="C6" s="392" t="s">
        <v>216</v>
      </c>
      <c r="D6" s="393">
        <v>0</v>
      </c>
      <c r="E6" s="419">
        <f>IF(C6="Vyberte ze seznamu",0,((C6/0.5)*D6))</f>
        <v>0</v>
      </c>
      <c r="F6" s="357">
        <f>E6*(' MŠ + ZŠ '!AE10)</f>
        <v>0</v>
      </c>
      <c r="G6" s="300"/>
      <c r="H6" s="300"/>
      <c r="I6" s="300"/>
      <c r="J6" s="300"/>
      <c r="K6" s="300"/>
      <c r="M6" s="358">
        <v>1</v>
      </c>
      <c r="O6" s="358">
        <v>0.2</v>
      </c>
    </row>
    <row r="7" spans="1:15" s="301" customFormat="1" ht="23.25" customHeight="1">
      <c r="A7" s="300"/>
      <c r="B7" s="799" t="s">
        <v>171</v>
      </c>
      <c r="C7" s="359">
        <v>0.5</v>
      </c>
      <c r="D7" s="360">
        <v>12</v>
      </c>
      <c r="E7" s="420">
        <f>(C7/0.5)*D7</f>
        <v>12</v>
      </c>
      <c r="F7" s="361">
        <f>E7*(' MŠ + ZŠ '!AE10)</f>
        <v>267900</v>
      </c>
      <c r="G7" s="300"/>
      <c r="H7" s="300"/>
      <c r="I7" s="300"/>
      <c r="J7" s="300"/>
      <c r="K7" s="300"/>
      <c r="M7" s="358">
        <v>1.5</v>
      </c>
      <c r="O7" s="358">
        <v>0.3</v>
      </c>
    </row>
    <row r="8" spans="1:15" s="301" customFormat="1" ht="23.25" customHeight="1">
      <c r="A8" s="300"/>
      <c r="B8" s="799"/>
      <c r="C8" s="362">
        <v>0.5</v>
      </c>
      <c r="D8" s="363">
        <v>24</v>
      </c>
      <c r="E8" s="421">
        <f>(C8/0.5)*D8</f>
        <v>24</v>
      </c>
      <c r="F8" s="364">
        <f>E8*(' MŠ + ZŠ '!AE10)</f>
        <v>535800</v>
      </c>
      <c r="G8" s="300"/>
      <c r="H8" s="300"/>
      <c r="I8" s="300"/>
      <c r="J8" s="300"/>
      <c r="K8" s="300"/>
      <c r="M8" s="358">
        <v>2</v>
      </c>
      <c r="O8" s="358">
        <v>0.4</v>
      </c>
    </row>
    <row r="9" spans="1:15" s="301" customFormat="1" ht="23.25" customHeight="1">
      <c r="A9" s="300"/>
      <c r="B9" s="799"/>
      <c r="C9" s="362">
        <v>1</v>
      </c>
      <c r="D9" s="363">
        <v>12</v>
      </c>
      <c r="E9" s="421">
        <f>(C9/0.5)*D9</f>
        <v>24</v>
      </c>
      <c r="F9" s="364">
        <f>E9*(' MŠ + ZŠ '!AE10)</f>
        <v>535800</v>
      </c>
      <c r="G9" s="300"/>
      <c r="H9" s="300"/>
      <c r="I9" s="300"/>
      <c r="J9" s="300"/>
      <c r="K9" s="300"/>
      <c r="M9" s="358">
        <v>2.5</v>
      </c>
      <c r="O9" s="358">
        <v>0.5</v>
      </c>
    </row>
    <row r="10" spans="1:15" s="301" customFormat="1" ht="23.25" customHeight="1" thickBot="1">
      <c r="A10" s="300"/>
      <c r="B10" s="796"/>
      <c r="C10" s="362">
        <v>1.5</v>
      </c>
      <c r="D10" s="363">
        <v>5</v>
      </c>
      <c r="E10" s="421">
        <f>(C10/0.5)*D10</f>
        <v>15</v>
      </c>
      <c r="F10" s="364">
        <f>E10*(' MŠ + ZŠ '!AE10)</f>
        <v>334875</v>
      </c>
      <c r="G10" s="300"/>
      <c r="H10" s="300"/>
      <c r="I10" s="300"/>
      <c r="J10" s="300"/>
      <c r="K10" s="300"/>
      <c r="M10" s="358">
        <v>3</v>
      </c>
      <c r="O10" s="358">
        <v>0.6</v>
      </c>
    </row>
    <row r="11" spans="1:15" s="301" customFormat="1" ht="27" customHeight="1" thickBot="1">
      <c r="A11" s="300"/>
      <c r="B11" s="412" t="s">
        <v>169</v>
      </c>
      <c r="C11" s="413"/>
      <c r="D11" s="413"/>
      <c r="E11" s="413"/>
      <c r="F11" s="414"/>
      <c r="G11" s="300"/>
      <c r="H11" s="300"/>
      <c r="I11" s="300"/>
      <c r="J11" s="300"/>
      <c r="K11" s="300"/>
      <c r="M11" s="358">
        <v>3.5</v>
      </c>
      <c r="O11" s="301">
        <v>0.7</v>
      </c>
    </row>
    <row r="12" spans="1:15" s="301" customFormat="1" ht="47.25" customHeight="1" thickBot="1">
      <c r="A12" s="300"/>
      <c r="B12" s="415"/>
      <c r="C12" s="416" t="s">
        <v>191</v>
      </c>
      <c r="D12" s="417" t="s">
        <v>172</v>
      </c>
      <c r="E12" s="372" t="s">
        <v>193</v>
      </c>
      <c r="F12" s="418" t="s">
        <v>174</v>
      </c>
      <c r="G12" s="300"/>
      <c r="H12" s="300"/>
      <c r="I12" s="300"/>
      <c r="J12" s="300"/>
      <c r="K12" s="300"/>
      <c r="M12" s="358">
        <v>4</v>
      </c>
      <c r="O12" s="358">
        <v>0.8</v>
      </c>
    </row>
    <row r="13" spans="1:15" s="301" customFormat="1" ht="25.5" customHeight="1" thickBot="1">
      <c r="A13" s="300"/>
      <c r="B13" s="355" t="s">
        <v>170</v>
      </c>
      <c r="C13" s="499" t="s">
        <v>216</v>
      </c>
      <c r="D13" s="393">
        <v>0</v>
      </c>
      <c r="E13" s="419">
        <f>IF(C13="Vyberte ze seznamu",0,((C13/0.1)*D13))</f>
        <v>0</v>
      </c>
      <c r="F13" s="357">
        <f>E13*(' MŠ + ZŠ '!AE11)</f>
        <v>0</v>
      </c>
      <c r="G13" s="300"/>
      <c r="H13" s="300"/>
      <c r="I13" s="300"/>
      <c r="J13" s="300"/>
      <c r="K13" s="300"/>
      <c r="M13" s="358">
        <v>4.5</v>
      </c>
      <c r="O13" s="358">
        <v>0.9</v>
      </c>
    </row>
    <row r="14" spans="1:15" s="301" customFormat="1" ht="24" customHeight="1">
      <c r="A14" s="300"/>
      <c r="B14" s="799" t="s">
        <v>171</v>
      </c>
      <c r="C14" s="359">
        <v>0.2</v>
      </c>
      <c r="D14" s="360">
        <v>24</v>
      </c>
      <c r="E14" s="420">
        <f>(C14/0.1)*D14</f>
        <v>48</v>
      </c>
      <c r="F14" s="361">
        <f>E14*(' MŠ + ZŠ '!AE11)</f>
        <v>257904</v>
      </c>
      <c r="G14" s="300"/>
      <c r="H14" s="300"/>
      <c r="I14" s="300"/>
      <c r="J14" s="300"/>
      <c r="K14" s="300"/>
      <c r="M14" s="358">
        <v>5</v>
      </c>
      <c r="O14" s="358">
        <v>1</v>
      </c>
    </row>
    <row r="15" spans="1:15" s="301" customFormat="1" ht="24" customHeight="1">
      <c r="A15" s="300"/>
      <c r="B15" s="799"/>
      <c r="C15" s="362">
        <v>0.3</v>
      </c>
      <c r="D15" s="363">
        <v>24</v>
      </c>
      <c r="E15" s="421">
        <f>(C15/0.1)*D15</f>
        <v>71.99999999999999</v>
      </c>
      <c r="F15" s="364">
        <f>E15*(' MŠ + ZŠ '!AE11)</f>
        <v>386855.99999999994</v>
      </c>
      <c r="G15" s="300"/>
      <c r="H15" s="300"/>
      <c r="I15" s="300"/>
      <c r="J15" s="300"/>
      <c r="K15" s="300"/>
      <c r="M15" s="354" t="s">
        <v>242</v>
      </c>
      <c r="O15" s="358">
        <v>1.1</v>
      </c>
    </row>
    <row r="16" spans="1:15" s="301" customFormat="1" ht="24" customHeight="1">
      <c r="A16" s="300"/>
      <c r="B16" s="799"/>
      <c r="C16" s="362">
        <v>0.3</v>
      </c>
      <c r="D16" s="363">
        <v>12</v>
      </c>
      <c r="E16" s="421">
        <f>(C16/0.1)*D16</f>
        <v>35.99999999999999</v>
      </c>
      <c r="F16" s="364">
        <f>E16*(' MŠ + ZŠ '!AE11)</f>
        <v>193427.99999999997</v>
      </c>
      <c r="G16" s="300"/>
      <c r="H16" s="300"/>
      <c r="I16" s="300"/>
      <c r="J16" s="300"/>
      <c r="K16" s="300"/>
      <c r="O16" s="358">
        <v>1.2</v>
      </c>
    </row>
    <row r="17" spans="1:15" s="301" customFormat="1" ht="24" customHeight="1" thickBot="1">
      <c r="A17" s="300"/>
      <c r="B17" s="796"/>
      <c r="C17" s="362">
        <v>0.5</v>
      </c>
      <c r="D17" s="363">
        <v>12</v>
      </c>
      <c r="E17" s="421">
        <f>(C17/0.1)*D17</f>
        <v>60</v>
      </c>
      <c r="F17" s="364">
        <f>E17*(' MŠ + ZŠ '!AE11)</f>
        <v>322380</v>
      </c>
      <c r="G17" s="300"/>
      <c r="H17" s="300"/>
      <c r="I17" s="300"/>
      <c r="J17" s="300"/>
      <c r="K17" s="300"/>
      <c r="O17" s="358">
        <v>1.3</v>
      </c>
    </row>
    <row r="18" spans="1:15" s="301" customFormat="1" ht="16.5" thickBot="1">
      <c r="A18" s="300"/>
      <c r="B18" s="787" t="s">
        <v>194</v>
      </c>
      <c r="C18" s="788"/>
      <c r="D18" s="788"/>
      <c r="E18" s="788"/>
      <c r="F18" s="788"/>
      <c r="G18" s="788"/>
      <c r="H18" s="788"/>
      <c r="I18" s="789"/>
      <c r="J18" s="300"/>
      <c r="K18" s="300"/>
      <c r="O18" s="358">
        <v>1.4</v>
      </c>
    </row>
    <row r="19" spans="1:15" s="276" customFormat="1" ht="36" customHeight="1" thickBot="1">
      <c r="A19" s="275"/>
      <c r="B19" s="422"/>
      <c r="C19" s="423" t="s">
        <v>205</v>
      </c>
      <c r="D19" s="423" t="s">
        <v>208</v>
      </c>
      <c r="E19" s="423" t="s">
        <v>244</v>
      </c>
      <c r="F19" s="423" t="s">
        <v>206</v>
      </c>
      <c r="G19" s="423" t="s">
        <v>207</v>
      </c>
      <c r="H19" s="424" t="s">
        <v>204</v>
      </c>
      <c r="I19" s="425" t="s">
        <v>174</v>
      </c>
      <c r="J19" s="275"/>
      <c r="K19" s="275"/>
      <c r="L19" s="276" t="s">
        <v>199</v>
      </c>
      <c r="N19" s="276" t="s">
        <v>215</v>
      </c>
      <c r="O19" s="358">
        <v>1.5</v>
      </c>
    </row>
    <row r="20" spans="1:15" s="301" customFormat="1" ht="24" customHeight="1">
      <c r="A20" s="300"/>
      <c r="B20" s="830" t="s">
        <v>170</v>
      </c>
      <c r="C20" s="374" t="s">
        <v>200</v>
      </c>
      <c r="D20" s="461" t="s">
        <v>215</v>
      </c>
      <c r="E20" s="462">
        <v>0</v>
      </c>
      <c r="F20" s="426">
        <f>IF(D20="Zvolte počet dnů výuky v týdnu",0,((L20/D20)*E20))</f>
        <v>0</v>
      </c>
      <c r="G20" s="427">
        <f aca="true" t="shared" si="0" ref="G20:G28">F20/4.35</f>
        <v>0</v>
      </c>
      <c r="H20" s="793">
        <f>E20+E21+E22+E23</f>
        <v>0</v>
      </c>
      <c r="I20" s="805">
        <f>H20*(' MŠ + ZŠ '!AE26)</f>
        <v>0</v>
      </c>
      <c r="J20" s="300"/>
      <c r="K20" s="300"/>
      <c r="L20" s="301">
        <v>20</v>
      </c>
      <c r="N20" s="301">
        <v>5</v>
      </c>
      <c r="O20" s="358">
        <v>1.6</v>
      </c>
    </row>
    <row r="21" spans="1:15" s="301" customFormat="1" ht="24" customHeight="1">
      <c r="A21" s="300"/>
      <c r="B21" s="831"/>
      <c r="C21" s="376" t="s">
        <v>201</v>
      </c>
      <c r="D21" s="463" t="s">
        <v>215</v>
      </c>
      <c r="E21" s="395">
        <v>0</v>
      </c>
      <c r="F21" s="428">
        <f>IF(D21="Zvolte počet dnů výuky v týdnu",0,((L21/D21)*E21))</f>
        <v>0</v>
      </c>
      <c r="G21" s="428">
        <f t="shared" si="0"/>
        <v>0</v>
      </c>
      <c r="H21" s="794"/>
      <c r="I21" s="806"/>
      <c r="J21" s="300"/>
      <c r="K21" s="300"/>
      <c r="L21" s="301">
        <v>26.7</v>
      </c>
      <c r="N21" s="301">
        <v>4</v>
      </c>
      <c r="O21" s="358">
        <v>1.7</v>
      </c>
    </row>
    <row r="22" spans="1:15" s="301" customFormat="1" ht="24" customHeight="1">
      <c r="A22" s="300"/>
      <c r="B22" s="831"/>
      <c r="C22" s="376" t="s">
        <v>202</v>
      </c>
      <c r="D22" s="463" t="s">
        <v>215</v>
      </c>
      <c r="E22" s="395">
        <v>0</v>
      </c>
      <c r="F22" s="428">
        <f>IF(D22="Zvolte počet dnů výuky v týdnu",0,((L22/D22)*E22))</f>
        <v>0</v>
      </c>
      <c r="G22" s="428">
        <f t="shared" si="0"/>
        <v>0</v>
      </c>
      <c r="H22" s="794"/>
      <c r="I22" s="806"/>
      <c r="J22" s="300"/>
      <c r="K22" s="300"/>
      <c r="L22" s="301">
        <v>40</v>
      </c>
      <c r="N22" s="301">
        <v>3</v>
      </c>
      <c r="O22" s="358">
        <v>1.8</v>
      </c>
    </row>
    <row r="23" spans="1:15" s="301" customFormat="1" ht="24" customHeight="1" thickBot="1">
      <c r="A23" s="300"/>
      <c r="B23" s="832"/>
      <c r="C23" s="378" t="s">
        <v>203</v>
      </c>
      <c r="D23" s="464" t="s">
        <v>215</v>
      </c>
      <c r="E23" s="465">
        <v>0</v>
      </c>
      <c r="F23" s="429">
        <f>IF(D23="Zvolte počet dnů výuky v týdnu",0,((L23/D23)*E23))</f>
        <v>0</v>
      </c>
      <c r="G23" s="430">
        <f t="shared" si="0"/>
        <v>0</v>
      </c>
      <c r="H23" s="795"/>
      <c r="I23" s="807"/>
      <c r="J23" s="300"/>
      <c r="K23" s="300"/>
      <c r="L23" s="301">
        <v>80</v>
      </c>
      <c r="O23" s="358">
        <v>1.9</v>
      </c>
    </row>
    <row r="24" spans="1:15" s="301" customFormat="1" ht="24" customHeight="1">
      <c r="A24" s="300"/>
      <c r="B24" s="827" t="s">
        <v>171</v>
      </c>
      <c r="C24" s="431" t="s">
        <v>200</v>
      </c>
      <c r="D24" s="432">
        <v>4</v>
      </c>
      <c r="E24" s="432">
        <v>1</v>
      </c>
      <c r="F24" s="432">
        <f>(L20/D24)*E24</f>
        <v>5</v>
      </c>
      <c r="G24" s="432">
        <f t="shared" si="0"/>
        <v>1.149425287356322</v>
      </c>
      <c r="H24" s="802">
        <f>E24+E25+E26+E27+E28</f>
        <v>7</v>
      </c>
      <c r="I24" s="808">
        <f>H24*(' MŠ + ZŠ '!AE26)</f>
        <v>312095</v>
      </c>
      <c r="J24" s="300"/>
      <c r="K24" s="300"/>
      <c r="O24" s="358">
        <v>2</v>
      </c>
    </row>
    <row r="25" spans="1:15" s="301" customFormat="1" ht="24" customHeight="1">
      <c r="A25" s="300"/>
      <c r="B25" s="828"/>
      <c r="C25" s="383" t="s">
        <v>201</v>
      </c>
      <c r="D25" s="384">
        <v>3</v>
      </c>
      <c r="E25" s="384">
        <v>2</v>
      </c>
      <c r="F25" s="384">
        <f>(L21/D25)*E25</f>
        <v>17.8</v>
      </c>
      <c r="G25" s="384">
        <f t="shared" si="0"/>
        <v>4.0919540229885065</v>
      </c>
      <c r="H25" s="803"/>
      <c r="I25" s="809"/>
      <c r="J25" s="300"/>
      <c r="K25" s="300"/>
      <c r="O25" s="354" t="s">
        <v>242</v>
      </c>
    </row>
    <row r="26" spans="1:15" s="301" customFormat="1" ht="24" customHeight="1">
      <c r="A26" s="300"/>
      <c r="B26" s="828"/>
      <c r="C26" s="383" t="s">
        <v>202</v>
      </c>
      <c r="D26" s="384">
        <v>5</v>
      </c>
      <c r="E26" s="384">
        <v>1</v>
      </c>
      <c r="F26" s="384">
        <f>(L22/D26)*E26</f>
        <v>8</v>
      </c>
      <c r="G26" s="384">
        <f t="shared" si="0"/>
        <v>1.8390804597701151</v>
      </c>
      <c r="H26" s="803"/>
      <c r="I26" s="809"/>
      <c r="J26" s="300"/>
      <c r="K26" s="300"/>
      <c r="O26" s="358"/>
    </row>
    <row r="27" spans="1:15" s="301" customFormat="1" ht="24" customHeight="1">
      <c r="A27" s="300"/>
      <c r="B27" s="828"/>
      <c r="C27" s="383" t="s">
        <v>202</v>
      </c>
      <c r="D27" s="384">
        <v>3</v>
      </c>
      <c r="E27" s="384">
        <v>2</v>
      </c>
      <c r="F27" s="384">
        <f>(L22/D27)*E27</f>
        <v>26.666666666666668</v>
      </c>
      <c r="G27" s="384">
        <f t="shared" si="0"/>
        <v>6.130268199233718</v>
      </c>
      <c r="H27" s="803"/>
      <c r="I27" s="809"/>
      <c r="J27" s="300"/>
      <c r="K27" s="300"/>
      <c r="O27" s="358"/>
    </row>
    <row r="28" spans="1:15" s="301" customFormat="1" ht="24" customHeight="1" thickBot="1">
      <c r="A28" s="300"/>
      <c r="B28" s="829"/>
      <c r="C28" s="386" t="s">
        <v>203</v>
      </c>
      <c r="D28" s="387">
        <v>3</v>
      </c>
      <c r="E28" s="387">
        <v>1</v>
      </c>
      <c r="F28" s="387">
        <f>(L23/D28)*E28</f>
        <v>26.666666666666668</v>
      </c>
      <c r="G28" s="387">
        <f t="shared" si="0"/>
        <v>6.130268199233718</v>
      </c>
      <c r="H28" s="804"/>
      <c r="I28" s="810"/>
      <c r="J28" s="300"/>
      <c r="K28" s="300"/>
      <c r="O28" s="358"/>
    </row>
    <row r="29" spans="1:15" s="301" customFormat="1" ht="27" customHeight="1" thickBot="1">
      <c r="A29" s="300"/>
      <c r="B29" s="824" t="s">
        <v>196</v>
      </c>
      <c r="C29" s="825"/>
      <c r="D29" s="825"/>
      <c r="E29" s="825"/>
      <c r="F29" s="825"/>
      <c r="G29" s="825"/>
      <c r="H29" s="826"/>
      <c r="I29" s="300"/>
      <c r="J29" s="300"/>
      <c r="K29" s="300"/>
      <c r="O29" s="358"/>
    </row>
    <row r="30" spans="1:15" s="301" customFormat="1" ht="33.75" customHeight="1" thickBot="1">
      <c r="A30" s="300"/>
      <c r="B30" s="433"/>
      <c r="C30" s="434" t="s">
        <v>197</v>
      </c>
      <c r="D30" s="435" t="s">
        <v>198</v>
      </c>
      <c r="E30" s="436" t="s">
        <v>173</v>
      </c>
      <c r="F30" s="436" t="s">
        <v>188</v>
      </c>
      <c r="G30" s="437" t="s">
        <v>193</v>
      </c>
      <c r="H30" s="425" t="s">
        <v>174</v>
      </c>
      <c r="I30" s="300"/>
      <c r="J30" s="300"/>
      <c r="K30" s="300"/>
      <c r="O30" s="358"/>
    </row>
    <row r="31" spans="1:15" s="301" customFormat="1" ht="24" customHeight="1">
      <c r="A31" s="300"/>
      <c r="B31" s="830" t="s">
        <v>170</v>
      </c>
      <c r="C31" s="438">
        <v>2</v>
      </c>
      <c r="D31" s="466">
        <v>0</v>
      </c>
      <c r="E31" s="439">
        <f>IF(D31=0,0,(C31*D31))</f>
        <v>0</v>
      </c>
      <c r="F31" s="440">
        <f>(' MŠ + ZŠ '!AE31)*E31</f>
        <v>0</v>
      </c>
      <c r="G31" s="816">
        <f>E31+E32+E33</f>
        <v>0</v>
      </c>
      <c r="H31" s="805">
        <f>F31+F32+F33</f>
        <v>0</v>
      </c>
      <c r="I31" s="300"/>
      <c r="J31" s="300"/>
      <c r="K31" s="300"/>
      <c r="O31" s="358"/>
    </row>
    <row r="32" spans="1:15" s="301" customFormat="1" ht="24" customHeight="1">
      <c r="A32" s="300"/>
      <c r="B32" s="831"/>
      <c r="C32" s="441">
        <v>3</v>
      </c>
      <c r="D32" s="467">
        <v>0</v>
      </c>
      <c r="E32" s="442">
        <f>IF(D32=0,0,(C32*D32))</f>
        <v>0</v>
      </c>
      <c r="F32" s="443">
        <f>(' MŠ + ZŠ '!AE31)*E32</f>
        <v>0</v>
      </c>
      <c r="G32" s="817"/>
      <c r="H32" s="806"/>
      <c r="I32" s="300"/>
      <c r="J32" s="300"/>
      <c r="K32" s="300"/>
      <c r="O32" s="358"/>
    </row>
    <row r="33" spans="1:15" s="301" customFormat="1" ht="24" customHeight="1" thickBot="1">
      <c r="A33" s="300"/>
      <c r="B33" s="832"/>
      <c r="C33" s="444">
        <v>4</v>
      </c>
      <c r="D33" s="468">
        <v>0</v>
      </c>
      <c r="E33" s="445">
        <f>IF(D33=0,0,(C33*D33))</f>
        <v>0</v>
      </c>
      <c r="F33" s="446">
        <f>(' MŠ + ZŠ '!AE31)*E33</f>
        <v>0</v>
      </c>
      <c r="G33" s="818"/>
      <c r="H33" s="807"/>
      <c r="I33" s="300"/>
      <c r="J33" s="300"/>
      <c r="K33" s="300"/>
      <c r="O33" s="358"/>
    </row>
    <row r="34" spans="1:15" s="301" customFormat="1" ht="24" customHeight="1">
      <c r="A34" s="300"/>
      <c r="B34" s="827" t="s">
        <v>171</v>
      </c>
      <c r="C34" s="447">
        <v>2</v>
      </c>
      <c r="D34" s="448">
        <v>1</v>
      </c>
      <c r="E34" s="448">
        <f>C34*D34</f>
        <v>2</v>
      </c>
      <c r="F34" s="440">
        <f>(' MŠ + ZŠ '!AE31)*E34</f>
        <v>8848</v>
      </c>
      <c r="G34" s="819">
        <f>E34+E35+E36+E37+E38</f>
        <v>23</v>
      </c>
      <c r="H34" s="808">
        <f>F34+F35+F36+F37+F38</f>
        <v>101752</v>
      </c>
      <c r="I34" s="300"/>
      <c r="J34" s="300"/>
      <c r="K34" s="300"/>
      <c r="O34" s="358"/>
    </row>
    <row r="35" spans="1:15" s="301" customFormat="1" ht="24" customHeight="1">
      <c r="A35" s="300"/>
      <c r="B35" s="828"/>
      <c r="C35" s="449">
        <v>2</v>
      </c>
      <c r="D35" s="442">
        <v>4</v>
      </c>
      <c r="E35" s="442">
        <f>C35*D35</f>
        <v>8</v>
      </c>
      <c r="F35" s="443">
        <f>(' MŠ + ZŠ '!AE31)*E35</f>
        <v>35392</v>
      </c>
      <c r="G35" s="820"/>
      <c r="H35" s="809"/>
      <c r="I35" s="300"/>
      <c r="J35" s="300"/>
      <c r="K35" s="300"/>
      <c r="O35" s="358"/>
    </row>
    <row r="36" spans="1:15" s="301" customFormat="1" ht="24" customHeight="1">
      <c r="A36" s="300"/>
      <c r="B36" s="828"/>
      <c r="C36" s="449">
        <v>3</v>
      </c>
      <c r="D36" s="442">
        <v>1</v>
      </c>
      <c r="E36" s="442">
        <f>C36*D36</f>
        <v>3</v>
      </c>
      <c r="F36" s="450">
        <f>(' MŠ + ZŠ '!AE31)*E36</f>
        <v>13272</v>
      </c>
      <c r="G36" s="820"/>
      <c r="H36" s="809"/>
      <c r="I36" s="300"/>
      <c r="J36" s="300"/>
      <c r="K36" s="300"/>
      <c r="O36" s="358"/>
    </row>
    <row r="37" spans="1:15" s="301" customFormat="1" ht="24" customHeight="1">
      <c r="A37" s="300"/>
      <c r="B37" s="828"/>
      <c r="C37" s="449">
        <v>3</v>
      </c>
      <c r="D37" s="442">
        <v>2</v>
      </c>
      <c r="E37" s="442">
        <f>C37*D37</f>
        <v>6</v>
      </c>
      <c r="F37" s="443">
        <f>(' MŠ + ZŠ '!AE31)*E37</f>
        <v>26544</v>
      </c>
      <c r="G37" s="820"/>
      <c r="H37" s="809"/>
      <c r="I37" s="300"/>
      <c r="J37" s="300"/>
      <c r="K37" s="300"/>
      <c r="O37" s="358"/>
    </row>
    <row r="38" spans="1:15" s="301" customFormat="1" ht="24" customHeight="1" thickBot="1">
      <c r="A38" s="300"/>
      <c r="B38" s="829"/>
      <c r="C38" s="451">
        <v>4</v>
      </c>
      <c r="D38" s="452">
        <v>1</v>
      </c>
      <c r="E38" s="452">
        <f>C38*D38</f>
        <v>4</v>
      </c>
      <c r="F38" s="446">
        <f>(' MŠ + ZŠ '!AE31)*E38</f>
        <v>17696</v>
      </c>
      <c r="G38" s="821"/>
      <c r="H38" s="810"/>
      <c r="I38" s="300"/>
      <c r="J38" s="300"/>
      <c r="K38" s="300"/>
      <c r="O38" s="358"/>
    </row>
    <row r="39" spans="1:15" s="301" customFormat="1" ht="27" customHeight="1" thickBot="1">
      <c r="A39" s="300"/>
      <c r="B39" s="824" t="s">
        <v>195</v>
      </c>
      <c r="C39" s="825"/>
      <c r="D39" s="825"/>
      <c r="E39" s="825"/>
      <c r="F39" s="825"/>
      <c r="G39" s="825"/>
      <c r="H39" s="826"/>
      <c r="I39" s="300"/>
      <c r="J39" s="300"/>
      <c r="K39" s="300"/>
      <c r="O39" s="358"/>
    </row>
    <row r="40" spans="1:15" s="301" customFormat="1" ht="33" customHeight="1" thickBot="1">
      <c r="A40" s="300"/>
      <c r="B40" s="453"/>
      <c r="C40" s="434" t="s">
        <v>177</v>
      </c>
      <c r="D40" s="434" t="s">
        <v>217</v>
      </c>
      <c r="E40" s="454" t="s">
        <v>214</v>
      </c>
      <c r="F40" s="436" t="s">
        <v>209</v>
      </c>
      <c r="G40" s="352" t="s">
        <v>193</v>
      </c>
      <c r="H40" s="425" t="s">
        <v>174</v>
      </c>
      <c r="I40" s="300"/>
      <c r="J40" s="300"/>
      <c r="K40" s="300"/>
      <c r="O40" s="358"/>
    </row>
    <row r="41" spans="1:15" s="301" customFormat="1" ht="27.75" customHeight="1">
      <c r="A41" s="300"/>
      <c r="B41" s="790" t="s">
        <v>170</v>
      </c>
      <c r="C41" s="374" t="s">
        <v>182</v>
      </c>
      <c r="D41" s="469">
        <v>0</v>
      </c>
      <c r="E41" s="374">
        <f>1*D41</f>
        <v>0</v>
      </c>
      <c r="F41" s="375">
        <f>D41*(' MŠ + ZŠ '!AE14)</f>
        <v>0</v>
      </c>
      <c r="G41" s="793">
        <f>E41+E42+E43+E44</f>
        <v>0</v>
      </c>
      <c r="H41" s="812">
        <f>G41*(' MŠ + ZŠ '!AE14)</f>
        <v>0</v>
      </c>
      <c r="I41" s="300"/>
      <c r="J41" s="258"/>
      <c r="K41" s="300"/>
      <c r="O41" s="358"/>
    </row>
    <row r="42" spans="1:15" s="301" customFormat="1" ht="27.75" customHeight="1">
      <c r="A42" s="300"/>
      <c r="B42" s="791"/>
      <c r="C42" s="376" t="s">
        <v>178</v>
      </c>
      <c r="D42" s="470">
        <v>0</v>
      </c>
      <c r="E42" s="376">
        <f>2*D42</f>
        <v>0</v>
      </c>
      <c r="F42" s="377">
        <f>E42*(' MŠ + ZŠ '!AE14)</f>
        <v>0</v>
      </c>
      <c r="G42" s="794"/>
      <c r="H42" s="813"/>
      <c r="I42" s="300"/>
      <c r="J42" s="258"/>
      <c r="K42" s="300"/>
      <c r="O42" s="358"/>
    </row>
    <row r="43" spans="1:15" s="301" customFormat="1" ht="27.75" customHeight="1">
      <c r="A43" s="300"/>
      <c r="B43" s="791"/>
      <c r="C43" s="376" t="s">
        <v>179</v>
      </c>
      <c r="D43" s="470">
        <v>0</v>
      </c>
      <c r="E43" s="376">
        <f>3*D43</f>
        <v>0</v>
      </c>
      <c r="F43" s="377">
        <f>E43*(' MŠ + ZŠ '!AE14)</f>
        <v>0</v>
      </c>
      <c r="G43" s="794"/>
      <c r="H43" s="813"/>
      <c r="I43" s="300"/>
      <c r="J43" s="258"/>
      <c r="K43" s="300"/>
      <c r="O43" s="358"/>
    </row>
    <row r="44" spans="1:15" s="301" customFormat="1" ht="27.75" customHeight="1" thickBot="1">
      <c r="A44" s="300"/>
      <c r="B44" s="823"/>
      <c r="C44" s="455" t="s">
        <v>180</v>
      </c>
      <c r="D44" s="471">
        <v>0</v>
      </c>
      <c r="E44" s="455">
        <f>4*D44</f>
        <v>0</v>
      </c>
      <c r="F44" s="377">
        <f>E44*(' MŠ + ZŠ '!AE14)</f>
        <v>0</v>
      </c>
      <c r="G44" s="795"/>
      <c r="H44" s="814"/>
      <c r="I44" s="300"/>
      <c r="J44" s="258"/>
      <c r="K44" s="300"/>
      <c r="O44" s="358"/>
    </row>
    <row r="45" spans="1:15" s="301" customFormat="1" ht="24" customHeight="1">
      <c r="A45" s="300"/>
      <c r="B45" s="811" t="s">
        <v>171</v>
      </c>
      <c r="C45" s="431" t="s">
        <v>184</v>
      </c>
      <c r="D45" s="431">
        <v>3</v>
      </c>
      <c r="E45" s="432">
        <f>1*D45</f>
        <v>3</v>
      </c>
      <c r="F45" s="456">
        <f>E45*(' MŠ + ZŠ '!AE14)</f>
        <v>10440</v>
      </c>
      <c r="G45" s="815">
        <f>E45+E46+E47+E48+E49</f>
        <v>17</v>
      </c>
      <c r="H45" s="822">
        <f>G45*(' MŠ + ZŠ '!AE14)</f>
        <v>59160</v>
      </c>
      <c r="I45" s="300"/>
      <c r="J45" s="300"/>
      <c r="K45" s="300"/>
      <c r="O45" s="354" t="s">
        <v>242</v>
      </c>
    </row>
    <row r="46" spans="1:15" s="301" customFormat="1" ht="24" customHeight="1">
      <c r="A46" s="300"/>
      <c r="B46" s="797"/>
      <c r="C46" s="383" t="s">
        <v>183</v>
      </c>
      <c r="D46" s="383">
        <v>1</v>
      </c>
      <c r="E46" s="384">
        <f>1*D46</f>
        <v>1</v>
      </c>
      <c r="F46" s="385">
        <f>E46*(' MŠ + ZŠ '!AE14)</f>
        <v>3480</v>
      </c>
      <c r="G46" s="785"/>
      <c r="H46" s="783"/>
      <c r="I46" s="300"/>
      <c r="J46" s="300"/>
      <c r="K46" s="300"/>
      <c r="O46" s="354"/>
    </row>
    <row r="47" spans="1:15" s="301" customFormat="1" ht="24" customHeight="1">
      <c r="A47" s="300"/>
      <c r="B47" s="797"/>
      <c r="C47" s="383" t="s">
        <v>185</v>
      </c>
      <c r="D47" s="383">
        <v>1</v>
      </c>
      <c r="E47" s="384">
        <f>2*D47</f>
        <v>2</v>
      </c>
      <c r="F47" s="385">
        <f>E47*(' MŠ + ZŠ '!AE14)</f>
        <v>6960</v>
      </c>
      <c r="G47" s="785"/>
      <c r="H47" s="783"/>
      <c r="I47" s="300"/>
      <c r="J47" s="300"/>
      <c r="K47" s="300"/>
      <c r="O47" s="354"/>
    </row>
    <row r="48" spans="1:15" s="301" customFormat="1" ht="24" customHeight="1">
      <c r="A48" s="300"/>
      <c r="B48" s="797"/>
      <c r="C48" s="383" t="s">
        <v>233</v>
      </c>
      <c r="D48" s="383">
        <v>1</v>
      </c>
      <c r="E48" s="384">
        <f>3*D48</f>
        <v>3</v>
      </c>
      <c r="F48" s="385">
        <f>E48*(' MŠ + ZŠ '!AE14)</f>
        <v>10440</v>
      </c>
      <c r="G48" s="785"/>
      <c r="H48" s="783"/>
      <c r="I48" s="300"/>
      <c r="J48" s="300"/>
      <c r="K48" s="300"/>
      <c r="O48" s="354"/>
    </row>
    <row r="49" spans="1:15" s="301" customFormat="1" ht="24" customHeight="1" thickBot="1">
      <c r="A49" s="300"/>
      <c r="B49" s="798"/>
      <c r="C49" s="386" t="s">
        <v>232</v>
      </c>
      <c r="D49" s="386">
        <v>2</v>
      </c>
      <c r="E49" s="387">
        <f>4*D49</f>
        <v>8</v>
      </c>
      <c r="F49" s="388">
        <f>E49*(' MŠ + ZŠ '!AE14)</f>
        <v>27840</v>
      </c>
      <c r="G49" s="786"/>
      <c r="H49" s="784"/>
      <c r="I49" s="300"/>
      <c r="J49" s="300"/>
      <c r="K49" s="300"/>
      <c r="O49" s="354"/>
    </row>
    <row r="50" spans="2:9" ht="14.25" customHeight="1">
      <c r="B50" s="258"/>
      <c r="C50" s="258"/>
      <c r="D50" s="457"/>
      <c r="E50" s="345"/>
      <c r="F50" s="346"/>
      <c r="G50" s="346"/>
      <c r="H50" s="346"/>
      <c r="I50" s="258"/>
    </row>
    <row r="51" spans="4:15" s="258" customFormat="1" ht="15">
      <c r="D51" s="459"/>
      <c r="E51" s="345"/>
      <c r="F51" s="346"/>
      <c r="O51" s="411"/>
    </row>
    <row r="52" spans="4:15" s="258" customFormat="1" ht="15">
      <c r="D52" s="459"/>
      <c r="E52" s="345"/>
      <c r="F52" s="346"/>
      <c r="O52" s="411"/>
    </row>
    <row r="53" spans="4:15" s="258" customFormat="1" ht="15" hidden="1">
      <c r="D53" s="459"/>
      <c r="E53" s="345"/>
      <c r="F53" s="346"/>
      <c r="O53" s="411"/>
    </row>
  </sheetData>
  <sheetProtection password="96E3" sheet="1"/>
  <mergeCells count="25">
    <mergeCell ref="B1:C1"/>
    <mergeCell ref="B39:H39"/>
    <mergeCell ref="B29:H29"/>
    <mergeCell ref="B34:B38"/>
    <mergeCell ref="B24:B28"/>
    <mergeCell ref="B31:B33"/>
    <mergeCell ref="B20:B23"/>
    <mergeCell ref="H31:H33"/>
    <mergeCell ref="C2:F2"/>
    <mergeCell ref="H20:H23"/>
    <mergeCell ref="B45:B49"/>
    <mergeCell ref="G41:G44"/>
    <mergeCell ref="H41:H44"/>
    <mergeCell ref="H34:H38"/>
    <mergeCell ref="G45:G49"/>
    <mergeCell ref="G31:G33"/>
    <mergeCell ref="G34:G38"/>
    <mergeCell ref="H45:H49"/>
    <mergeCell ref="B41:B44"/>
    <mergeCell ref="H24:H28"/>
    <mergeCell ref="B18:I18"/>
    <mergeCell ref="I20:I23"/>
    <mergeCell ref="I24:I28"/>
    <mergeCell ref="B7:B10"/>
    <mergeCell ref="B14:B17"/>
  </mergeCells>
  <conditionalFormatting sqref="D20">
    <cfRule type="expression" priority="39" dxfId="0">
      <formula>'Pomocné výpočty ZŠ nebo SŠ'!#REF!&gt;4</formula>
    </cfRule>
  </conditionalFormatting>
  <conditionalFormatting sqref="D21">
    <cfRule type="expression" priority="29" dxfId="0">
      <formula>'Pomocné výpočty ZŠ nebo SŠ'!#REF!&gt;4</formula>
    </cfRule>
  </conditionalFormatting>
  <conditionalFormatting sqref="D22">
    <cfRule type="expression" priority="28" dxfId="0">
      <formula>'Pomocné výpočty ZŠ nebo SŠ'!#REF!&gt;4</formula>
    </cfRule>
  </conditionalFormatting>
  <conditionalFormatting sqref="D23">
    <cfRule type="expression" priority="27" dxfId="0">
      <formula>'Pomocné výpočty ZŠ nebo SŠ'!#REF!&gt;4</formula>
    </cfRule>
  </conditionalFormatting>
  <conditionalFormatting sqref="D13">
    <cfRule type="expression" priority="17" dxfId="0">
      <formula>$D$13&lt;&gt;INT($D$13)</formula>
    </cfRule>
  </conditionalFormatting>
  <conditionalFormatting sqref="D6">
    <cfRule type="expression" priority="16" dxfId="0">
      <formula>$D$6&lt;&gt;INT($D$6)</formula>
    </cfRule>
  </conditionalFormatting>
  <conditionalFormatting sqref="D31">
    <cfRule type="expression" priority="11" dxfId="0">
      <formula>$D$31&lt;&gt;INT($D$31)</formula>
    </cfRule>
  </conditionalFormatting>
  <conditionalFormatting sqref="D32">
    <cfRule type="expression" priority="10" dxfId="0">
      <formula>$D$32&lt;&gt;INT($D$32)</formula>
    </cfRule>
  </conditionalFormatting>
  <conditionalFormatting sqref="D33">
    <cfRule type="expression" priority="9" dxfId="0">
      <formula>$D$33&lt;&gt;INT($D$33)</formula>
    </cfRule>
  </conditionalFormatting>
  <conditionalFormatting sqref="D41">
    <cfRule type="expression" priority="8" dxfId="0">
      <formula>$D$41&lt;&gt;INT($D$41)</formula>
    </cfRule>
  </conditionalFormatting>
  <conditionalFormatting sqref="D42">
    <cfRule type="expression" priority="7" dxfId="0">
      <formula>$D$42&lt;&gt;INT($D$42)</formula>
    </cfRule>
  </conditionalFormatting>
  <conditionalFormatting sqref="D43">
    <cfRule type="expression" priority="6" dxfId="0">
      <formula>$D$43&lt;&gt;INT($D$43)</formula>
    </cfRule>
  </conditionalFormatting>
  <conditionalFormatting sqref="D44">
    <cfRule type="expression" priority="5" dxfId="0">
      <formula>$D$44&lt;&gt;INT($D$44)</formula>
    </cfRule>
  </conditionalFormatting>
  <conditionalFormatting sqref="E20">
    <cfRule type="expression" priority="4" dxfId="0">
      <formula>$E$20&lt;&gt;INT($E$20)</formula>
    </cfRule>
  </conditionalFormatting>
  <conditionalFormatting sqref="E21">
    <cfRule type="expression" priority="3" dxfId="0">
      <formula>$E$21&lt;&gt;INT($E$21)</formula>
    </cfRule>
  </conditionalFormatting>
  <conditionalFormatting sqref="E22">
    <cfRule type="expression" priority="2" dxfId="0">
      <formula>$E$22&lt;&gt;INT($E$22)</formula>
    </cfRule>
  </conditionalFormatting>
  <conditionalFormatting sqref="E23">
    <cfRule type="expression" priority="1" dxfId="0">
      <formula>$E$23&lt;&gt;INT($E$23)</formula>
    </cfRule>
  </conditionalFormatting>
  <dataValidations count="5">
    <dataValidation type="whole" allowBlank="1" showInputMessage="1" showErrorMessage="1" sqref="D7:D10 D14:D17">
      <formula1>0</formula1>
      <formula2>30</formula2>
    </dataValidation>
    <dataValidation type="list" allowBlank="1" showInputMessage="1" showErrorMessage="1" sqref="M20:M23">
      <formula1>$M$20:$M$23</formula1>
    </dataValidation>
    <dataValidation type="list" allowBlank="1" showErrorMessage="1" promptTitle="vyberte počet dnů" prompt="vyberte počet dnů" sqref="D20:D23">
      <formula1>vyberte_z_možností</formula1>
    </dataValidation>
    <dataValidation type="list" allowBlank="1" showInputMessage="1" showErrorMessage="1" sqref="C6">
      <formula1>$M$4:$M$15</formula1>
    </dataValidation>
    <dataValidation errorStyle="information" type="list" allowBlank="1" showInputMessage="1" showErrorMessage="1" sqref="C13">
      <formula1>$O$4:$O$25</formula1>
    </dataValidation>
  </dataValidations>
  <hyperlinks>
    <hyperlink ref="B1:C1" location="'Hlavní strana'!A1" display="zpět na hlavní stranu"/>
  </hyperlink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subject/>
  <dc:creator>Soběslavská Jana</dc:creator>
  <cp:keywords>OPVVV</cp:keywords>
  <dc:description/>
  <cp:lastModifiedBy>Olíková Jana (MHMP, FON)</cp:lastModifiedBy>
  <cp:lastPrinted>2016-06-22T21:05:48Z</cp:lastPrinted>
  <dcterms:created xsi:type="dcterms:W3CDTF">2016-02-29T09:42:03Z</dcterms:created>
  <dcterms:modified xsi:type="dcterms:W3CDTF">2018-01-26T12:21:52Z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  <property fmtid="{D5CDD505-2E9C-101B-9397-08002B2CF9AE}" pid="4" name="_dlc_DocId">
    <vt:lpwstr>15OPMSMT0001-28-26339</vt:lpwstr>
  </property>
  <property fmtid="{D5CDD505-2E9C-101B-9397-08002B2CF9AE}" pid="5" name="_dlc_DocIdUrl">
    <vt:lpwstr>http://op.msmt.cz/_layouts/15/DocIdRedir.aspx?ID=15OPMSMT0001-28-26339, 15OPMSMT0001-28-26339</vt:lpwstr>
  </property>
</Properties>
</file>